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vaditaja\Desktop\"/>
    </mc:Choice>
  </mc:AlternateContent>
  <bookViews>
    <workbookView xWindow="255" yWindow="195" windowWidth="24645" windowHeight="11610" tabRatio="825" activeTab="4"/>
  </bookViews>
  <sheets>
    <sheet name="Dec-2016" sheetId="57" r:id="rId1"/>
    <sheet name="Jan-2017" sheetId="58" r:id="rId2"/>
    <sheet name="Feb-2017" sheetId="59" r:id="rId3"/>
    <sheet name="Mar-2017" sheetId="60" r:id="rId4"/>
    <sheet name="Apr-2017" sheetId="61" r:id="rId5"/>
  </sheets>
  <calcPr calcId="152511"/>
</workbook>
</file>

<file path=xl/calcChain.xml><?xml version="1.0" encoding="utf-8"?>
<calcChain xmlns="http://schemas.openxmlformats.org/spreadsheetml/2006/main">
  <c r="F30" i="61" l="1"/>
  <c r="E30" i="61"/>
  <c r="M30" i="61" s="1"/>
  <c r="L26" i="61"/>
  <c r="F26" i="61"/>
  <c r="E26" i="61"/>
  <c r="J26" i="61" s="1"/>
  <c r="L14" i="61"/>
  <c r="F14" i="61"/>
  <c r="E14" i="61"/>
  <c r="M7" i="61"/>
  <c r="H7" i="61"/>
  <c r="G7" i="61"/>
  <c r="F7" i="61"/>
  <c r="E7" i="61"/>
  <c r="H26" i="61" l="1"/>
  <c r="G26" i="61"/>
  <c r="K26" i="61"/>
  <c r="F32" i="61"/>
  <c r="F33" i="61" s="1"/>
  <c r="F37" i="61" s="1"/>
  <c r="I14" i="61"/>
  <c r="M14" i="61"/>
  <c r="J14" i="61"/>
  <c r="J30" i="61"/>
  <c r="E32" i="61"/>
  <c r="E33" i="61" s="1"/>
  <c r="E37" i="61" s="1"/>
  <c r="G14" i="61"/>
  <c r="K14" i="61"/>
  <c r="G30" i="61"/>
  <c r="K30" i="61"/>
  <c r="H14" i="61"/>
  <c r="I26" i="61"/>
  <c r="M26" i="61"/>
  <c r="H30" i="61"/>
  <c r="L30" i="61"/>
  <c r="I30" i="61"/>
  <c r="K32" i="61" l="1"/>
  <c r="M32" i="61"/>
  <c r="G32" i="61"/>
  <c r="J32" i="61"/>
  <c r="L32" i="61"/>
  <c r="K41" i="61"/>
  <c r="H32" i="61"/>
  <c r="G41" i="61"/>
  <c r="M41" i="61"/>
  <c r="I41" i="61"/>
  <c r="J41" i="61"/>
  <c r="I32" i="61"/>
  <c r="L41" i="61"/>
  <c r="H41" i="61"/>
  <c r="F30" i="60" l="1"/>
  <c r="E30" i="60"/>
  <c r="L30" i="60" s="1"/>
  <c r="L26" i="60"/>
  <c r="F26" i="60"/>
  <c r="E26" i="60"/>
  <c r="H26" i="60" s="1"/>
  <c r="L14" i="60"/>
  <c r="F14" i="60"/>
  <c r="E14" i="60"/>
  <c r="M7" i="60"/>
  <c r="H7" i="60"/>
  <c r="G7" i="60"/>
  <c r="F7" i="60"/>
  <c r="E7" i="60"/>
  <c r="F32" i="60" l="1"/>
  <c r="G30" i="60"/>
  <c r="H30" i="60"/>
  <c r="H32" i="60" s="1"/>
  <c r="K30" i="60"/>
  <c r="E32" i="60"/>
  <c r="F33" i="60"/>
  <c r="F37" i="60" s="1"/>
  <c r="I14" i="60"/>
  <c r="M14" i="60"/>
  <c r="J14" i="60"/>
  <c r="I26" i="60"/>
  <c r="M26" i="60"/>
  <c r="G14" i="60"/>
  <c r="K14" i="60"/>
  <c r="J26" i="60"/>
  <c r="I30" i="60"/>
  <c r="M30" i="60"/>
  <c r="L32" i="60"/>
  <c r="H14" i="60"/>
  <c r="G26" i="60"/>
  <c r="K26" i="60"/>
  <c r="J30" i="60"/>
  <c r="E33" i="60"/>
  <c r="E37" i="60" s="1"/>
  <c r="J32" i="60" l="1"/>
  <c r="I32" i="60"/>
  <c r="K32" i="60"/>
  <c r="M32" i="60"/>
  <c r="G32" i="60"/>
  <c r="J41" i="60"/>
  <c r="I41" i="60"/>
  <c r="L41" i="60"/>
  <c r="H41" i="60"/>
  <c r="K41" i="60"/>
  <c r="G41" i="60"/>
  <c r="M41" i="60"/>
  <c r="L26" i="59" l="1"/>
  <c r="L14" i="59"/>
  <c r="H7" i="59" l="1"/>
  <c r="F30" i="59"/>
  <c r="E30" i="59"/>
  <c r="L30" i="59" s="1"/>
  <c r="F26" i="59"/>
  <c r="E26" i="59"/>
  <c r="F14" i="59"/>
  <c r="E14" i="59"/>
  <c r="J14" i="59" s="1"/>
  <c r="M7" i="59"/>
  <c r="G7" i="59"/>
  <c r="F7" i="59"/>
  <c r="E7" i="59"/>
  <c r="J26" i="59" l="1"/>
  <c r="K26" i="59"/>
  <c r="H26" i="59"/>
  <c r="I26" i="59"/>
  <c r="F32" i="59"/>
  <c r="F33" i="59"/>
  <c r="F37" i="59" s="1"/>
  <c r="G30" i="59"/>
  <c r="H30" i="59"/>
  <c r="K30" i="59"/>
  <c r="M26" i="59"/>
  <c r="E32" i="59"/>
  <c r="G14" i="59"/>
  <c r="K14" i="59"/>
  <c r="I30" i="59"/>
  <c r="M30" i="59"/>
  <c r="H14" i="59"/>
  <c r="G26" i="59"/>
  <c r="J30" i="59"/>
  <c r="I14" i="59"/>
  <c r="M14" i="59"/>
  <c r="G7" i="58"/>
  <c r="I32" i="59" l="1"/>
  <c r="J32" i="59"/>
  <c r="M32" i="59"/>
  <c r="E33" i="59"/>
  <c r="E37" i="59" s="1"/>
  <c r="K32" i="59"/>
  <c r="L32" i="59"/>
  <c r="H32" i="59"/>
  <c r="G32" i="59"/>
  <c r="F30" i="58"/>
  <c r="E30" i="58"/>
  <c r="L26" i="58"/>
  <c r="F26" i="58"/>
  <c r="E26" i="58"/>
  <c r="L14" i="58"/>
  <c r="J14" i="58"/>
  <c r="F14" i="58"/>
  <c r="E14" i="58"/>
  <c r="G14" i="58" s="1"/>
  <c r="M7" i="58"/>
  <c r="F7" i="58"/>
  <c r="E7" i="58"/>
  <c r="L30" i="58" l="1"/>
  <c r="G30" i="58"/>
  <c r="G26" i="58"/>
  <c r="H26" i="58"/>
  <c r="M26" i="58"/>
  <c r="M41" i="59"/>
  <c r="K41" i="59"/>
  <c r="H41" i="59"/>
  <c r="G41" i="59"/>
  <c r="I41" i="59"/>
  <c r="L41" i="59"/>
  <c r="J41" i="59"/>
  <c r="F32" i="58"/>
  <c r="F33" i="58" s="1"/>
  <c r="F37" i="58" s="1"/>
  <c r="H30" i="58"/>
  <c r="K30" i="58"/>
  <c r="E32" i="58"/>
  <c r="E33" i="58" s="1"/>
  <c r="E37" i="58" s="1"/>
  <c r="K14" i="58"/>
  <c r="J26" i="58"/>
  <c r="I30" i="58"/>
  <c r="M30" i="58"/>
  <c r="I26" i="58"/>
  <c r="H14" i="58"/>
  <c r="K26" i="58"/>
  <c r="J30" i="58"/>
  <c r="I14" i="58"/>
  <c r="M14" i="58"/>
  <c r="L26" i="57"/>
  <c r="J26" i="57"/>
  <c r="L14" i="57"/>
  <c r="F30" i="57"/>
  <c r="E30" i="57"/>
  <c r="L30" i="57" s="1"/>
  <c r="F26" i="57"/>
  <c r="E26" i="57"/>
  <c r="H26" i="57" s="1"/>
  <c r="F14" i="57"/>
  <c r="E14" i="57"/>
  <c r="K14" i="57" s="1"/>
  <c r="M7" i="57"/>
  <c r="F7" i="57"/>
  <c r="E7" i="57"/>
  <c r="H14" i="57" l="1"/>
  <c r="M14" i="57"/>
  <c r="I26" i="57"/>
  <c r="M26" i="57"/>
  <c r="K42" i="59"/>
  <c r="J14" i="57"/>
  <c r="G26" i="57"/>
  <c r="K26" i="57"/>
  <c r="I14" i="57"/>
  <c r="G14" i="57"/>
  <c r="H32" i="58"/>
  <c r="K32" i="58"/>
  <c r="L32" i="58"/>
  <c r="I32" i="58"/>
  <c r="J32" i="58"/>
  <c r="G32" i="58"/>
  <c r="L41" i="58"/>
  <c r="L42" i="59" s="1"/>
  <c r="I41" i="58"/>
  <c r="H41" i="58"/>
  <c r="H42" i="59" s="1"/>
  <c r="K41" i="58"/>
  <c r="J41" i="58"/>
  <c r="M32" i="58"/>
  <c r="G41" i="58"/>
  <c r="M41" i="58"/>
  <c r="G30" i="57"/>
  <c r="H30" i="57"/>
  <c r="K30" i="57"/>
  <c r="E32" i="57"/>
  <c r="E33" i="57" s="1"/>
  <c r="E37" i="57" s="1"/>
  <c r="F32" i="57"/>
  <c r="F33" i="57" s="1"/>
  <c r="F37" i="57" s="1"/>
  <c r="E47" i="58" s="1"/>
  <c r="F47" i="58" s="1"/>
  <c r="I30" i="57"/>
  <c r="M30" i="57"/>
  <c r="J30" i="57"/>
  <c r="J32" i="57" s="1"/>
  <c r="E46" i="61" l="1"/>
  <c r="F46" i="61" s="1"/>
  <c r="E46" i="60"/>
  <c r="F46" i="60" s="1"/>
  <c r="E46" i="59"/>
  <c r="F46" i="59" s="1"/>
  <c r="M42" i="61"/>
  <c r="M42" i="60"/>
  <c r="K42" i="58"/>
  <c r="K42" i="61"/>
  <c r="K42" i="60"/>
  <c r="E46" i="58"/>
  <c r="F46" i="58" s="1"/>
  <c r="I42" i="58"/>
  <c r="I42" i="61"/>
  <c r="I42" i="60"/>
  <c r="H42" i="61"/>
  <c r="H42" i="60"/>
  <c r="E47" i="61"/>
  <c r="F47" i="61" s="1"/>
  <c r="E47" i="60"/>
  <c r="F47" i="60" s="1"/>
  <c r="E47" i="59"/>
  <c r="F47" i="59" s="1"/>
  <c r="J42" i="61"/>
  <c r="J42" i="60"/>
  <c r="L42" i="58"/>
  <c r="L42" i="61"/>
  <c r="L42" i="60"/>
  <c r="J42" i="59"/>
  <c r="M42" i="59"/>
  <c r="I42" i="59"/>
  <c r="M32" i="57"/>
  <c r="H32" i="57"/>
  <c r="L32" i="57"/>
  <c r="M41" i="57"/>
  <c r="M42" i="58" s="1"/>
  <c r="K32" i="57"/>
  <c r="G32" i="57"/>
  <c r="I32" i="57"/>
  <c r="I41" i="57"/>
  <c r="K41" i="57"/>
  <c r="G41" i="57"/>
  <c r="H41" i="57"/>
  <c r="H42" i="58" s="1"/>
  <c r="J41" i="57"/>
  <c r="J42" i="58" s="1"/>
  <c r="L41" i="57"/>
</calcChain>
</file>

<file path=xl/sharedStrings.xml><?xml version="1.0" encoding="utf-8"?>
<sst xmlns="http://schemas.openxmlformats.org/spreadsheetml/2006/main" count="456" uniqueCount="73">
  <si>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</si>
  <si>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</si>
  <si>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</si>
  <si>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</si>
  <si>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</si>
  <si>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</si>
  <si>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</si>
  <si>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</si>
  <si>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</si>
  <si>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</si>
  <si>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</si>
  <si>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</si>
  <si>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</si>
  <si>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</si>
  <si>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</si>
  <si>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Plānā pieļaujamie max ieguldījumi akcijās</t>
  </si>
  <si>
    <t>līdz 50%</t>
  </si>
  <si>
    <t>līdz 30%</t>
  </si>
  <si>
    <t>līdz 25%</t>
  </si>
  <si>
    <t>līdz 75%</t>
  </si>
  <si>
    <t>līdz 60%</t>
  </si>
  <si>
    <t>līdz 80%</t>
  </si>
  <si>
    <t>Slēgtais pensiju fonds</t>
  </si>
  <si>
    <t>līdz 20%</t>
  </si>
  <si>
    <t>** Vēsturiskais ienesīgums negarantē līdzvērtīgu ienesīgumu nākotnē.</t>
  </si>
  <si>
    <t>līdz 100%</t>
  </si>
  <si>
    <t>KOPĀ VISI PENSIJU 3.LĪMEŅA PENSIJU PLĀNI</t>
  </si>
  <si>
    <t>Nordea sabalansētais pensiju plāns</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</si>
  <si>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</si>
  <si>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</si>
  <si>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</si>
  <si>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</si>
  <si>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</si>
  <si>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</si>
  <si>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</si>
  <si>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</si>
  <si>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</si>
  <si>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</si>
  <si>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</si>
  <si>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Vidējais nozares</t>
  </si>
  <si>
    <t>Kopš gada sākuma***</t>
  </si>
  <si>
    <t>10 Gadi **</t>
  </si>
  <si>
    <t>*** Ienesīgums izteikts abosūtā pieauguma vērtībā no gada sākuma, nevis gada procentu likmē</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</si>
  <si>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</si>
  <si>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</si>
  <si>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</si>
  <si>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 xml:space="preserve">CBL Sabalansētais </t>
  </si>
  <si>
    <t xml:space="preserve">CBL Aktīvais </t>
  </si>
  <si>
    <t>CBL Aktīvais USD</t>
  </si>
  <si>
    <t>INVL plāns "Dzintars - Konservatīvais"</t>
  </si>
  <si>
    <t>INVL plāns "Jūra - Aktīvais"</t>
  </si>
  <si>
    <t xml:space="preserve">INVL plāns "Saule - Sabalansētais" </t>
  </si>
  <si>
    <t>INVL Konservatīvais 58+</t>
  </si>
  <si>
    <t xml:space="preserve">Konservatīvie pensiju plāni </t>
  </si>
  <si>
    <t>INVL Sabalansētais 47+</t>
  </si>
  <si>
    <t>Kopā konservatīvie pensiju plāni</t>
  </si>
  <si>
    <t>Pārskats par privāto pensiju fondu (PENSIJU 3.LĪMENIS) pensiju plāniem  31.12.2016</t>
  </si>
  <si>
    <t>Aktīvu pieaugums 12M 2016</t>
  </si>
  <si>
    <t>Dalībnieku skaita pieaugums 12M 2016</t>
  </si>
  <si>
    <t>Aktīvu pieaugums 1M 2017</t>
  </si>
  <si>
    <t>Dalībnieku skaita pieaugums 1M 2017</t>
  </si>
  <si>
    <t>Pārskats par privāto pensiju fondu (PENSIJU 3.LĪMENIS) pensiju plāniem  28.02.2017</t>
  </si>
  <si>
    <t>Pārskats par privāto pensiju fondu (PENSIJU 3.LĪMENIS) pensiju plāniem  31.01.2017</t>
  </si>
  <si>
    <t>Aktīvu pieaugums 2M 2017</t>
  </si>
  <si>
    <t>Dalībnieku skaita pieaugums 2M 2017</t>
  </si>
  <si>
    <t>n/d</t>
  </si>
  <si>
    <t>-</t>
  </si>
  <si>
    <t>Aktīvu pieaugums 3M 2017</t>
  </si>
  <si>
    <t>Dalībnieku skaita pieaugums 3M 2017</t>
  </si>
  <si>
    <t>Pārskats par privāto pensiju fondu (PENSIJU 3.LĪMENIS) pensiju plāniem  31.03.2017</t>
  </si>
  <si>
    <t>Pārskats par privāto pensiju fondu (PENSIJU 3.LĪMENIS) pensiju plāniem  30.04.2017</t>
  </si>
  <si>
    <t>Aktīvu pieaugums 4M 2017</t>
  </si>
  <si>
    <t>Dalībnieku skaita pieaugums 4M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</si>
</sst>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numFmt numFmtId="166" formatCode="#,##0.000000"/>
  </numFmts>
  <fonts count="20" x14ac:knownFonts="1">
    <font>
      <sz val="10"/>
      <name val="Arial"/>
      <charset val="186"/>
    </font>
    <font>
      <sz val="11"/>
      <color theme="1"/>
      <name val="Calibri"/>
      <family val="2"/>
      <charset val="186"/>
      <scheme val="minor"/>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b/>
      <sz val="9"/>
      <color theme="1"/>
      <name val="Arial"/>
      <family val="2"/>
      <charset val="186"/>
    </font>
  </fonts>
  <fills count="11">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theme="4" tint="0.79998168889431442"/>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9" fontId="2" fillId="0" borderId="0" applyFont="0" applyFill="0" applyBorder="0" applyAlignment="0" applyProtection="0"/>
    <xf numFmtId="9" fontId="3" fillId="0" borderId="0" applyFont="0" applyFill="0" applyBorder="0" applyAlignment="0" applyProtection="0"/>
    <xf numFmtId="0" fontId="1" fillId="10" borderId="0" applyNumberFormat="0" applyBorder="0" applyAlignment="0" applyProtection="0"/>
  </cellStyleXfs>
  <cellXfs count="203">
    <xf numFmtId="0" fontId="0" fillId="0" borderId="0" xfId="0"/>
    <xf numFmtId="0" fontId="3" fillId="0" borderId="0" xfId="0" applyFont="1"/>
    <xf numFmtId="0" fontId="3" fillId="0" borderId="0" xfId="0" applyFont="1" applyBorder="1"/>
    <xf numFmtId="0" fontId="6" fillId="0" borderId="0" xfId="0" applyFont="1"/>
    <xf numFmtId="0" fontId="7" fillId="0" borderId="0" xfId="0" applyFont="1"/>
    <xf numFmtId="10" fontId="5" fillId="0" borderId="0" xfId="2" applyNumberFormat="1" applyFont="1" applyFill="1" applyBorder="1"/>
    <xf numFmtId="10" fontId="5" fillId="0" borderId="0" xfId="0" applyNumberFormat="1" applyFont="1" applyBorder="1"/>
    <xf numFmtId="10" fontId="5" fillId="0" borderId="0" xfId="0" applyNumberFormat="1" applyFont="1" applyFill="1" applyBorder="1"/>
    <xf numFmtId="0" fontId="3" fillId="0" borderId="0" xfId="0" applyFont="1" applyAlignment="1">
      <alignment horizontal="center"/>
    </xf>
    <xf numFmtId="10" fontId="9" fillId="0" borderId="0" xfId="0" applyNumberFormat="1" applyFont="1" applyBorder="1"/>
    <xf numFmtId="0" fontId="8" fillId="0" borderId="0" xfId="0" applyFont="1" applyAlignment="1">
      <alignment horizontal="center"/>
    </xf>
    <xf numFmtId="0" fontId="8" fillId="0" borderId="0" xfId="0" applyNumberFormat="1" applyFont="1" applyBorder="1" applyAlignment="1">
      <alignment horizontal="center" wrapText="1"/>
    </xf>
    <xf numFmtId="0" fontId="5" fillId="0" borderId="1" xfId="0" applyFont="1" applyFill="1" applyBorder="1" applyAlignment="1">
      <alignment horizontal="center" wrapText="1"/>
    </xf>
    <xf numFmtId="2" fontId="5" fillId="0" borderId="1" xfId="2" applyNumberFormat="1" applyFont="1" applyFill="1" applyBorder="1" applyAlignment="1">
      <alignment horizontal="right"/>
    </xf>
    <xf numFmtId="0" fontId="3" fillId="0" borderId="0" xfId="0" applyFont="1" applyFill="1"/>
    <xf numFmtId="0" fontId="5" fillId="0" borderId="0" xfId="0" applyFont="1" applyFill="1" applyBorder="1" applyAlignment="1">
      <alignment horizontal="center" wrapText="1"/>
    </xf>
    <xf numFmtId="164" fontId="8" fillId="0" borderId="0" xfId="0" applyNumberFormat="1" applyFont="1" applyAlignment="1">
      <alignment horizontal="center"/>
    </xf>
    <xf numFmtId="164" fontId="9" fillId="0" borderId="0" xfId="0" applyNumberFormat="1" applyFont="1" applyBorder="1"/>
    <xf numFmtId="164" fontId="3" fillId="0" borderId="0" xfId="0" applyNumberFormat="1" applyFont="1" applyBorder="1"/>
    <xf numFmtId="164" fontId="3" fillId="0" borderId="0" xfId="0" applyNumberFormat="1" applyFont="1"/>
    <xf numFmtId="0" fontId="10" fillId="0" borderId="0" xfId="0" applyFont="1"/>
    <xf numFmtId="0" fontId="10" fillId="0" borderId="0" xfId="0" applyFont="1" applyFill="1"/>
    <xf numFmtId="0" fontId="5" fillId="0" borderId="1" xfId="0" applyFont="1" applyBorder="1" applyAlignment="1">
      <alignment horizontal="center" wrapText="1"/>
    </xf>
    <xf numFmtId="14" fontId="5" fillId="0" borderId="1" xfId="0" applyNumberFormat="1" applyFont="1" applyFill="1" applyBorder="1" applyAlignment="1">
      <alignment horizontal="right" wrapText="1"/>
    </xf>
    <xf numFmtId="14" fontId="5" fillId="0" borderId="1"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2" xfId="0" applyFont="1" applyBorder="1" applyAlignment="1">
      <alignment horizontal="center" wrapText="1"/>
    </xf>
    <xf numFmtId="14" fontId="5" fillId="0" borderId="2" xfId="0" applyNumberFormat="1" applyFont="1" applyFill="1" applyBorder="1" applyAlignment="1">
      <alignment horizontal="right" wrapText="1"/>
    </xf>
    <xf numFmtId="3" fontId="4" fillId="0" borderId="0" xfId="0" applyNumberFormat="1" applyFont="1" applyFill="1" applyBorder="1" applyAlignment="1"/>
    <xf numFmtId="0" fontId="10" fillId="0" borderId="0" xfId="0" applyFont="1" applyFill="1" applyBorder="1"/>
    <xf numFmtId="0" fontId="4" fillId="2" borderId="1" xfId="0" applyFont="1" applyFill="1" applyBorder="1" applyAlignment="1">
      <alignment horizontal="right" wrapText="1"/>
    </xf>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3" fontId="4" fillId="2" borderId="1" xfId="2" applyNumberFormat="1" applyFont="1" applyFill="1" applyBorder="1" applyAlignment="1"/>
    <xf numFmtId="3" fontId="4" fillId="2" borderId="1" xfId="0" applyNumberFormat="1" applyFont="1" applyFill="1" applyBorder="1" applyAlignment="1"/>
    <xf numFmtId="0" fontId="5" fillId="2" borderId="1" xfId="0" applyFont="1" applyFill="1" applyBorder="1" applyAlignment="1">
      <alignment horizontal="center" wrapText="1"/>
    </xf>
    <xf numFmtId="14" fontId="5" fillId="2" borderId="1" xfId="0" applyNumberFormat="1" applyFont="1" applyFill="1" applyBorder="1" applyAlignment="1">
      <alignment horizontal="right" wrapText="1"/>
    </xf>
    <xf numFmtId="0" fontId="4" fillId="0" borderId="0" xfId="0" applyFont="1" applyFill="1" applyBorder="1" applyAlignment="1">
      <alignment horizontal="center" wrapText="1"/>
    </xf>
    <xf numFmtId="14" fontId="4" fillId="0" borderId="0" xfId="0" applyNumberFormat="1" applyFont="1" applyFill="1" applyBorder="1" applyAlignment="1">
      <alignment horizontal="right" wrapText="1"/>
    </xf>
    <xf numFmtId="164" fontId="4" fillId="0" borderId="0" xfId="0" applyNumberFormat="1" applyFont="1" applyFill="1" applyBorder="1" applyAlignment="1">
      <alignment horizontal="right"/>
    </xf>
    <xf numFmtId="3" fontId="4" fillId="0" borderId="0" xfId="0" applyNumberFormat="1" applyFont="1" applyFill="1" applyBorder="1" applyAlignment="1">
      <alignment horizontal="right"/>
    </xf>
    <xf numFmtId="3" fontId="4" fillId="3" borderId="1" xfId="0" applyNumberFormat="1" applyFont="1" applyFill="1" applyBorder="1" applyAlignment="1">
      <alignment horizontal="right"/>
    </xf>
    <xf numFmtId="14" fontId="5" fillId="0" borderId="0" xfId="0" applyNumberFormat="1" applyFont="1" applyFill="1" applyBorder="1" applyAlignment="1">
      <alignment horizontal="right" wrapText="1"/>
    </xf>
    <xf numFmtId="0" fontId="4" fillId="0" borderId="0" xfId="0" applyFont="1" applyFill="1" applyBorder="1" applyAlignment="1">
      <alignment horizontal="left" wrapText="1"/>
    </xf>
    <xf numFmtId="164" fontId="4" fillId="0" borderId="0" xfId="0" applyNumberFormat="1" applyFont="1" applyFill="1" applyBorder="1" applyAlignment="1"/>
    <xf numFmtId="0" fontId="5" fillId="0" borderId="0" xfId="0" applyFont="1" applyBorder="1" applyAlignment="1">
      <alignment horizontal="center" wrapText="1"/>
    </xf>
    <xf numFmtId="164" fontId="5" fillId="0" borderId="0" xfId="0" applyNumberFormat="1" applyFont="1" applyBorder="1" applyAlignment="1"/>
    <xf numFmtId="3" fontId="5" fillId="0" borderId="0" xfId="0" applyNumberFormat="1" applyFont="1" applyBorder="1" applyAlignment="1"/>
    <xf numFmtId="3" fontId="4" fillId="4" borderId="1" xfId="0" applyNumberFormat="1" applyFont="1" applyFill="1" applyBorder="1" applyAlignment="1"/>
    <xf numFmtId="0" fontId="4" fillId="5" borderId="4" xfId="0" applyFont="1" applyFill="1" applyBorder="1" applyAlignment="1">
      <alignment horizontal="center" wrapText="1"/>
    </xf>
    <xf numFmtId="0" fontId="16" fillId="0" borderId="6" xfId="0" applyFont="1" applyFill="1" applyBorder="1" applyAlignment="1">
      <alignment horizontal="left" wrapText="1"/>
    </xf>
    <xf numFmtId="0" fontId="5" fillId="0" borderId="6" xfId="0" applyFont="1" applyFill="1" applyBorder="1" applyAlignment="1">
      <alignment horizontal="left" wrapText="1"/>
    </xf>
    <xf numFmtId="0" fontId="4" fillId="0" borderId="6" xfId="0" applyFont="1" applyFill="1" applyBorder="1" applyAlignment="1">
      <alignment horizontal="left" wrapText="1"/>
    </xf>
    <xf numFmtId="0" fontId="17" fillId="0" borderId="1" xfId="0" applyFont="1" applyFill="1" applyBorder="1" applyAlignment="1">
      <alignment wrapText="1"/>
    </xf>
    <xf numFmtId="0" fontId="17" fillId="0" borderId="2" xfId="0" applyFont="1" applyBorder="1" applyAlignment="1">
      <alignment wrapText="1"/>
    </xf>
    <xf numFmtId="0" fontId="17" fillId="0" borderId="1" xfId="0" applyFont="1" applyBorder="1" applyAlignment="1">
      <alignment horizontal="left" wrapText="1"/>
    </xf>
    <xf numFmtId="0" fontId="17" fillId="0" borderId="1" xfId="0" applyFont="1" applyFill="1" applyBorder="1" applyAlignment="1">
      <alignment horizontal="left" wrapText="1"/>
    </xf>
    <xf numFmtId="0" fontId="17" fillId="0" borderId="5" xfId="0" applyFont="1" applyFill="1" applyBorder="1" applyAlignment="1">
      <alignment horizontal="left" wrapText="1"/>
    </xf>
    <xf numFmtId="164" fontId="18" fillId="3" borderId="1" xfId="0" applyNumberFormat="1" applyFont="1" applyFill="1" applyBorder="1" applyAlignment="1">
      <alignment horizontal="right"/>
    </xf>
    <xf numFmtId="3" fontId="5" fillId="0" borderId="1" xfId="0" applyNumberFormat="1" applyFont="1" applyFill="1" applyBorder="1"/>
    <xf numFmtId="3" fontId="5" fillId="0" borderId="0" xfId="0" applyNumberFormat="1" applyFont="1" applyBorder="1"/>
    <xf numFmtId="3" fontId="5" fillId="0" borderId="0" xfId="0" applyNumberFormat="1" applyFont="1"/>
    <xf numFmtId="164" fontId="18" fillId="2" borderId="1" xfId="2" applyNumberFormat="1" applyFont="1" applyFill="1" applyBorder="1" applyAlignment="1"/>
    <xf numFmtId="164" fontId="18" fillId="2" borderId="1" xfId="0" applyNumberFormat="1" applyFont="1" applyFill="1" applyBorder="1" applyAlignment="1"/>
    <xf numFmtId="164" fontId="18" fillId="0" borderId="0" xfId="0" applyNumberFormat="1" applyFont="1" applyFill="1" applyBorder="1" applyAlignment="1"/>
    <xf numFmtId="164" fontId="18" fillId="4" borderId="1" xfId="0" applyNumberFormat="1" applyFont="1" applyFill="1" applyBorder="1" applyAlignment="1"/>
    <xf numFmtId="4"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wrapText="1"/>
    </xf>
    <xf numFmtId="4" fontId="5" fillId="0" borderId="1" xfId="0" applyNumberFormat="1" applyFont="1" applyFill="1" applyBorder="1"/>
    <xf numFmtId="4" fontId="5" fillId="0" borderId="1" xfId="0" applyNumberFormat="1" applyFont="1" applyFill="1" applyBorder="1" applyAlignment="1">
      <alignment horizontal="right"/>
    </xf>
    <xf numFmtId="4" fontId="5" fillId="0" borderId="1" xfId="2" applyNumberFormat="1" applyFont="1" applyFill="1" applyBorder="1" applyAlignment="1">
      <alignment horizontal="right"/>
    </xf>
    <xf numFmtId="4" fontId="5" fillId="0" borderId="0" xfId="2" applyNumberFormat="1" applyFont="1" applyFill="1" applyBorder="1" applyAlignment="1">
      <alignment horizontal="right"/>
    </xf>
    <xf numFmtId="4" fontId="5" fillId="0" borderId="7" xfId="2" applyNumberFormat="1" applyFont="1" applyFill="1" applyBorder="1" applyAlignment="1">
      <alignment horizontal="right"/>
    </xf>
    <xf numFmtId="4" fontId="4" fillId="0" borderId="0" xfId="0" applyNumberFormat="1" applyFont="1" applyFill="1" applyBorder="1" applyAlignment="1"/>
    <xf numFmtId="4" fontId="5" fillId="0" borderId="0" xfId="0" applyNumberFormat="1" applyFont="1" applyFill="1" applyBorder="1" applyAlignment="1">
      <alignment horizontal="right"/>
    </xf>
    <xf numFmtId="4" fontId="5" fillId="0" borderId="7" xfId="0" applyNumberFormat="1" applyFont="1" applyFill="1" applyBorder="1" applyAlignment="1">
      <alignment horizontal="right"/>
    </xf>
    <xf numFmtId="4" fontId="4" fillId="8" borderId="1" xfId="2" applyNumberFormat="1" applyFont="1" applyFill="1" applyBorder="1" applyAlignment="1">
      <alignment horizontal="right"/>
    </xf>
    <xf numFmtId="4" fontId="4" fillId="0" borderId="7" xfId="0" applyNumberFormat="1" applyFont="1" applyFill="1" applyBorder="1" applyAlignment="1"/>
    <xf numFmtId="4" fontId="5" fillId="0" borderId="0" xfId="0" applyNumberFormat="1" applyFont="1" applyBorder="1" applyAlignment="1"/>
    <xf numFmtId="4" fontId="4" fillId="9" borderId="0" xfId="0" applyNumberFormat="1" applyFont="1" applyFill="1" applyBorder="1" applyAlignment="1">
      <alignment horizontal="right"/>
    </xf>
    <xf numFmtId="4" fontId="8" fillId="3" borderId="0" xfId="0" applyNumberFormat="1" applyFont="1" applyFill="1" applyAlignment="1">
      <alignment horizontal="right"/>
    </xf>
    <xf numFmtId="0" fontId="10" fillId="0" borderId="0" xfId="0" applyFont="1" applyAlignment="1">
      <alignment horizontal="center"/>
    </xf>
    <xf numFmtId="164" fontId="10" fillId="0" borderId="0" xfId="0" applyNumberFormat="1" applyFont="1"/>
    <xf numFmtId="10" fontId="4" fillId="0" borderId="0" xfId="2" applyNumberFormat="1" applyFont="1"/>
    <xf numFmtId="3" fontId="10" fillId="0" borderId="0" xfId="0" applyNumberFormat="1" applyFont="1"/>
    <xf numFmtId="4" fontId="5" fillId="0" borderId="1" xfId="2" applyNumberFormat="1" applyFont="1" applyFill="1" applyBorder="1" applyAlignment="1"/>
    <xf numFmtId="164" fontId="5" fillId="0" borderId="1" xfId="0" applyNumberFormat="1" applyFont="1" applyFill="1" applyBorder="1"/>
    <xf numFmtId="164" fontId="5" fillId="0" borderId="1" xfId="0" applyNumberFormat="1" applyFont="1" applyFill="1" applyBorder="1" applyAlignment="1">
      <alignment horizontal="right"/>
    </xf>
    <xf numFmtId="164" fontId="5" fillId="0" borderId="1" xfId="0" applyNumberFormat="1" applyFont="1" applyFill="1" applyBorder="1" applyAlignment="1">
      <alignment horizontal="right" wrapText="1"/>
    </xf>
    <xf numFmtId="3" fontId="5" fillId="0" borderId="1" xfId="0" applyNumberFormat="1" applyFont="1" applyFill="1" applyBorder="1" applyAlignment="1">
      <alignment horizontal="right" wrapText="1"/>
    </xf>
    <xf numFmtId="4" fontId="4" fillId="0" borderId="1" xfId="0" applyNumberFormat="1" applyFont="1" applyFill="1" applyBorder="1" applyAlignment="1">
      <alignment horizontal="right" wrapText="1"/>
    </xf>
    <xf numFmtId="4" fontId="4" fillId="0" borderId="1" xfId="0" applyNumberFormat="1" applyFont="1" applyFill="1" applyBorder="1" applyAlignment="1">
      <alignment horizontal="right"/>
    </xf>
    <xf numFmtId="0" fontId="5" fillId="0" borderId="1" xfId="0" applyFont="1" applyBorder="1"/>
    <xf numFmtId="0" fontId="10" fillId="0" borderId="7" xfId="0" applyFont="1" applyFill="1" applyBorder="1"/>
    <xf numFmtId="4" fontId="3" fillId="0" borderId="0" xfId="0" applyNumberFormat="1" applyFont="1" applyBorder="1"/>
    <xf numFmtId="4" fontId="3" fillId="0" borderId="7" xfId="0" applyNumberFormat="1" applyFont="1" applyBorder="1"/>
    <xf numFmtId="164" fontId="11" fillId="6" borderId="15" xfId="0" applyNumberFormat="1" applyFont="1" applyFill="1" applyBorder="1" applyAlignment="1">
      <alignment horizontal="right" wrapText="1"/>
    </xf>
    <xf numFmtId="3" fontId="11" fillId="6" borderId="16" xfId="0" applyNumberFormat="1" applyFont="1" applyFill="1" applyBorder="1" applyAlignment="1">
      <alignment horizontal="right" wrapText="1"/>
    </xf>
    <xf numFmtId="4" fontId="11" fillId="6" borderId="16" xfId="0" applyNumberFormat="1" applyFont="1" applyFill="1" applyBorder="1" applyAlignment="1">
      <alignment horizontal="right" wrapText="1"/>
    </xf>
    <xf numFmtId="4" fontId="12" fillId="6" borderId="16" xfId="0" applyNumberFormat="1" applyFont="1" applyFill="1" applyBorder="1" applyAlignment="1">
      <alignment horizontal="center" vertical="center" wrapText="1"/>
    </xf>
    <xf numFmtId="3" fontId="4" fillId="0" borderId="0" xfId="0" applyNumberFormat="1" applyFont="1" applyAlignment="1">
      <alignment horizontal="right"/>
    </xf>
    <xf numFmtId="2" fontId="5" fillId="0" borderId="1" xfId="0" applyNumberFormat="1" applyFont="1" applyBorder="1"/>
    <xf numFmtId="4" fontId="4" fillId="8" borderId="4" xfId="0" applyNumberFormat="1" applyFont="1" applyFill="1" applyBorder="1" applyAlignment="1">
      <alignment horizontal="right" wrapText="1"/>
    </xf>
    <xf numFmtId="4" fontId="4" fillId="8" borderId="9" xfId="0" applyNumberFormat="1" applyFont="1" applyFill="1" applyBorder="1" applyAlignment="1">
      <alignment horizontal="right" wrapText="1"/>
    </xf>
    <xf numFmtId="4" fontId="4" fillId="8" borderId="10" xfId="0" applyNumberFormat="1" applyFont="1" applyFill="1" applyBorder="1" applyAlignment="1">
      <alignment horizontal="right" wrapText="1"/>
    </xf>
    <xf numFmtId="4" fontId="4" fillId="7" borderId="4" xfId="2" applyNumberFormat="1" applyFont="1" applyFill="1" applyBorder="1" applyAlignment="1">
      <alignment horizontal="right"/>
    </xf>
    <xf numFmtId="4" fontId="4" fillId="7" borderId="9" xfId="2" applyNumberFormat="1" applyFont="1" applyFill="1" applyBorder="1" applyAlignment="1">
      <alignment horizontal="right"/>
    </xf>
    <xf numFmtId="4" fontId="4" fillId="7" borderId="10" xfId="2" applyNumberFormat="1" applyFont="1" applyFill="1" applyBorder="1" applyAlignment="1">
      <alignment horizontal="right"/>
    </xf>
    <xf numFmtId="165" fontId="5" fillId="0" borderId="1" xfId="0" applyNumberFormat="1" applyFont="1" applyFill="1" applyBorder="1" applyAlignment="1">
      <alignment horizontal="right" vertical="center"/>
    </xf>
    <xf numFmtId="3" fontId="5" fillId="0" borderId="1" xfId="0" applyNumberFormat="1" applyFont="1" applyFill="1" applyBorder="1" applyAlignment="1">
      <alignment horizontal="right" vertical="center"/>
    </xf>
    <xf numFmtId="4" fontId="5" fillId="0" borderId="1" xfId="0" applyNumberFormat="1" applyFont="1" applyBorder="1" applyAlignment="1">
      <alignment horizontal="right"/>
    </xf>
    <xf numFmtId="164" fontId="5" fillId="0" borderId="1" xfId="0" applyNumberFormat="1" applyFont="1" applyBorder="1" applyAlignment="1"/>
    <xf numFmtId="3" fontId="5" fillId="0" borderId="4" xfId="0" applyNumberFormat="1" applyFont="1" applyBorder="1" applyAlignment="1"/>
    <xf numFmtId="2" fontId="5" fillId="0" borderId="1" xfId="2" applyNumberFormat="1" applyFont="1" applyBorder="1" applyAlignment="1">
      <alignment horizontal="right"/>
    </xf>
    <xf numFmtId="2" fontId="5" fillId="0" borderId="9" xfId="2" applyNumberFormat="1" applyFont="1" applyBorder="1" applyAlignment="1">
      <alignment horizontal="right"/>
    </xf>
    <xf numFmtId="2" fontId="5" fillId="0" borderId="9" xfId="2" applyNumberFormat="1" applyFont="1" applyFill="1" applyBorder="1" applyAlignment="1">
      <alignment horizontal="right"/>
    </xf>
    <xf numFmtId="4" fontId="5" fillId="0" borderId="9" xfId="0" applyNumberFormat="1" applyFont="1" applyBorder="1" applyAlignment="1">
      <alignment horizontal="right"/>
    </xf>
    <xf numFmtId="2" fontId="5" fillId="0" borderId="10" xfId="2" applyNumberFormat="1" applyFont="1" applyFill="1" applyBorder="1" applyAlignment="1">
      <alignment horizontal="right"/>
    </xf>
    <xf numFmtId="0" fontId="17" fillId="0" borderId="3" xfId="0" applyFont="1" applyBorder="1" applyAlignment="1">
      <alignment wrapText="1"/>
    </xf>
    <xf numFmtId="0" fontId="5" fillId="0" borderId="8" xfId="0" applyFont="1" applyBorder="1" applyAlignment="1">
      <alignment horizontal="center" wrapText="1"/>
    </xf>
    <xf numFmtId="14" fontId="5" fillId="0" borderId="8" xfId="0" applyNumberFormat="1" applyFont="1" applyFill="1" applyBorder="1" applyAlignment="1">
      <alignment horizontal="right" wrapText="1"/>
    </xf>
    <xf numFmtId="164" fontId="5" fillId="0" borderId="9" xfId="0" applyNumberFormat="1" applyFont="1" applyBorder="1" applyAlignment="1"/>
    <xf numFmtId="3" fontId="5" fillId="0" borderId="9" xfId="0" applyNumberFormat="1" applyFont="1" applyBorder="1" applyAlignment="1"/>
    <xf numFmtId="9" fontId="5" fillId="0" borderId="1" xfId="0" applyNumberFormat="1" applyFont="1" applyFill="1" applyBorder="1" applyAlignment="1">
      <alignment horizont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164" fontId="19" fillId="10" borderId="1" xfId="4" applyNumberFormat="1" applyFont="1" applyBorder="1" applyAlignment="1">
      <alignment horizontal="right"/>
    </xf>
    <xf numFmtId="3" fontId="19" fillId="10" borderId="1" xfId="4" applyNumberFormat="1" applyFont="1" applyBorder="1" applyAlignment="1">
      <alignment horizontal="righ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166" fontId="18" fillId="3" borderId="1" xfId="0" applyNumberFormat="1" applyFont="1" applyFill="1" applyBorder="1" applyAlignment="1">
      <alignment horizontal="right"/>
    </xf>
    <xf numFmtId="166" fontId="18" fillId="2" borderId="1" xfId="0" applyNumberFormat="1" applyFont="1" applyFill="1" applyBorder="1" applyAlignment="1"/>
    <xf numFmtId="166" fontId="11" fillId="6" borderId="15" xfId="0" applyNumberFormat="1" applyFont="1" applyFill="1" applyBorder="1" applyAlignment="1">
      <alignment horizontal="right" wrapText="1"/>
    </xf>
    <xf numFmtId="0" fontId="15" fillId="6" borderId="1" xfId="0" applyFont="1" applyFill="1" applyBorder="1" applyAlignment="1">
      <alignment horizont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4" borderId="4"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19" fillId="10" borderId="4" xfId="4" applyFont="1" applyBorder="1" applyAlignment="1">
      <alignment horizontal="center" vertical="center"/>
    </xf>
    <xf numFmtId="0" fontId="19" fillId="10" borderId="9" xfId="4" applyFont="1" applyBorder="1" applyAlignment="1">
      <alignment horizontal="center" vertical="center"/>
    </xf>
    <xf numFmtId="0" fontId="19" fillId="10" borderId="10" xfId="4" applyFont="1" applyBorder="1" applyAlignment="1">
      <alignment horizontal="center" vertical="center"/>
    </xf>
    <xf numFmtId="0" fontId="4" fillId="3" borderId="4"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2" borderId="1" xfId="0" applyFont="1" applyFill="1" applyBorder="1" applyAlignment="1">
      <alignment horizontal="center"/>
    </xf>
    <xf numFmtId="0" fontId="4" fillId="4" borderId="1" xfId="0" applyFont="1" applyFill="1" applyBorder="1" applyAlignment="1">
      <alignment horizontal="left" wrapText="1"/>
    </xf>
    <xf numFmtId="4" fontId="4" fillId="4" borderId="4" xfId="0" applyNumberFormat="1" applyFont="1" applyFill="1" applyBorder="1" applyAlignment="1"/>
    <xf numFmtId="4" fontId="4" fillId="4" borderId="9" xfId="0" applyNumberFormat="1" applyFont="1" applyFill="1" applyBorder="1" applyAlignment="1"/>
    <xf numFmtId="4" fontId="4" fillId="4" borderId="10" xfId="0" applyNumberFormat="1" applyFont="1" applyFill="1" applyBorder="1" applyAlignment="1"/>
    <xf numFmtId="0" fontId="11" fillId="6" borderId="12" xfId="0" applyFont="1" applyFill="1" applyBorder="1" applyAlignment="1">
      <alignment horizontal="left" wrapText="1"/>
    </xf>
    <xf numFmtId="0" fontId="11" fillId="6" borderId="13" xfId="0" applyFont="1" applyFill="1" applyBorder="1" applyAlignment="1">
      <alignment horizontal="left" wrapText="1"/>
    </xf>
    <xf numFmtId="0" fontId="11" fillId="6" borderId="14" xfId="0" applyFont="1" applyFill="1" applyBorder="1" applyAlignment="1">
      <alignment horizontal="left" wrapText="1"/>
    </xf>
    <xf numFmtId="0" fontId="13" fillId="0" borderId="3" xfId="0" applyNumberFormat="1" applyFont="1" applyBorder="1" applyAlignment="1">
      <alignment horizontal="left" wrapText="1"/>
    </xf>
    <xf numFmtId="0" fontId="13" fillId="0" borderId="8" xfId="0" applyNumberFormat="1" applyFont="1" applyBorder="1" applyAlignment="1">
      <alignment horizontal="left" wrapText="1"/>
    </xf>
    <xf numFmtId="0" fontId="14" fillId="0" borderId="11" xfId="0" applyFont="1" applyBorder="1" applyAlignment="1">
      <alignment horizontal="left"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3" fontId="4" fillId="0" borderId="0" xfId="0" applyNumberFormat="1" applyFont="1" applyBorder="1" applyAlignment="1">
      <alignment horizontal="right" wrapText="1"/>
    </xf>
    <xf numFmtId="0" fontId="0" fillId="0" borderId="0" xfId="0" applyBorder="1" applyAlignment="1">
      <alignment horizontal="right"/>
    </xf>
    <xf numFmtId="0" fontId="19" fillId="10" borderId="4" xfId="4" applyFont="1" applyBorder="1" applyAlignment="1">
      <alignment horizontal="left" wrapText="1"/>
    </xf>
    <xf numFmtId="0" fontId="19" fillId="10" borderId="9" xfId="4" applyFont="1" applyBorder="1" applyAlignment="1">
      <alignment horizontal="left" wrapText="1"/>
    </xf>
    <xf numFmtId="0" fontId="19" fillId="10" borderId="10" xfId="4" applyFont="1" applyBorder="1" applyAlignment="1">
      <alignment horizontal="left" wrapText="1"/>
    </xf>
    <xf numFmtId="0" fontId="4" fillId="3" borderId="4" xfId="0" applyFont="1" applyFill="1" applyBorder="1" applyAlignment="1">
      <alignment horizontal="left" wrapText="1"/>
    </xf>
    <xf numFmtId="0" fontId="4" fillId="3" borderId="9" xfId="0" applyFont="1" applyFill="1" applyBorder="1" applyAlignment="1">
      <alignment horizontal="left" wrapText="1"/>
    </xf>
    <xf numFmtId="0" fontId="4" fillId="3" borderId="10" xfId="0" applyFont="1" applyFill="1" applyBorder="1" applyAlignment="1">
      <alignment horizontal="left" wrapText="1"/>
    </xf>
    <xf numFmtId="0" fontId="4" fillId="2" borderId="4" xfId="0" applyFont="1" applyFill="1" applyBorder="1" applyAlignment="1">
      <alignment horizontal="left" wrapText="1"/>
    </xf>
    <xf numFmtId="0" fontId="4" fillId="2" borderId="9" xfId="0" applyFont="1" applyFill="1" applyBorder="1" applyAlignment="1">
      <alignment horizontal="left" wrapText="1"/>
    </xf>
    <xf numFmtId="0" fontId="4" fillId="2" borderId="10" xfId="0" applyFont="1" applyFill="1" applyBorder="1" applyAlignment="1">
      <alignment horizontal="left" wrapText="1"/>
    </xf>
  </cellXfs>
  <cellStyles count="5">
    <cellStyle name="20% - Accent1" xfId="4" builtinId="30"/>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pane ySplit="3" topLeftCell="A19" activePane="bottomLeft" state="frozen"/>
      <selection pane="bottomLeft" activeCell="G37" sqref="G37"/>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59" t="s">
        <v>56</v>
      </c>
      <c r="B1" s="159"/>
      <c r="C1" s="159"/>
      <c r="D1" s="159"/>
      <c r="E1" s="159"/>
      <c r="F1" s="159"/>
      <c r="G1" s="159"/>
      <c r="H1" s="159"/>
      <c r="I1" s="159"/>
      <c r="J1" s="159"/>
      <c r="K1" s="159"/>
      <c r="L1" s="159"/>
      <c r="M1" s="159"/>
    </row>
    <row r="2" spans="1:13" ht="24" customHeight="1" x14ac:dyDescent="0.2">
      <c r="A2" s="160" t="s">
        <v>0</v>
      </c>
      <c r="B2" s="161" t="s">
        <v>10</v>
      </c>
      <c r="C2" s="162" t="s">
        <v>15</v>
      </c>
      <c r="D2" s="163" t="s">
        <v>29</v>
      </c>
      <c r="E2" s="164" t="s">
        <v>43</v>
      </c>
      <c r="F2" s="165" t="s">
        <v>1</v>
      </c>
      <c r="G2" s="166" t="s">
        <v>2</v>
      </c>
      <c r="H2" s="167"/>
      <c r="I2" s="167"/>
      <c r="J2" s="167"/>
      <c r="K2" s="167"/>
      <c r="L2" s="167"/>
      <c r="M2" s="168"/>
    </row>
    <row r="3" spans="1:13" ht="42.75" customHeight="1" x14ac:dyDescent="0.2">
      <c r="A3" s="160"/>
      <c r="B3" s="161"/>
      <c r="C3" s="162"/>
      <c r="D3" s="163"/>
      <c r="E3" s="164"/>
      <c r="F3" s="165"/>
      <c r="G3" s="67" t="s">
        <v>40</v>
      </c>
      <c r="H3" s="124" t="s">
        <v>3</v>
      </c>
      <c r="I3" s="124" t="s">
        <v>4</v>
      </c>
      <c r="J3" s="124" t="s">
        <v>5</v>
      </c>
      <c r="K3" s="124" t="s">
        <v>6</v>
      </c>
      <c r="L3" s="66" t="s">
        <v>41</v>
      </c>
      <c r="M3" s="125" t="s">
        <v>7</v>
      </c>
    </row>
    <row r="4" spans="1:13" ht="26.25" customHeight="1" x14ac:dyDescent="0.2">
      <c r="A4" s="169" t="s">
        <v>38</v>
      </c>
      <c r="B4" s="170"/>
      <c r="C4" s="170"/>
      <c r="D4" s="170"/>
      <c r="E4" s="170"/>
      <c r="F4" s="170"/>
      <c r="G4" s="170"/>
      <c r="H4" s="170"/>
      <c r="I4" s="170"/>
      <c r="J4" s="170"/>
      <c r="K4" s="170"/>
      <c r="L4" s="170"/>
      <c r="M4" s="171"/>
    </row>
    <row r="5" spans="1:13" ht="23.25" customHeight="1" x14ac:dyDescent="0.2">
      <c r="A5" s="172" t="s">
        <v>53</v>
      </c>
      <c r="B5" s="173"/>
      <c r="C5" s="173"/>
      <c r="D5" s="173"/>
      <c r="E5" s="173"/>
      <c r="F5" s="173"/>
      <c r="G5" s="173"/>
      <c r="H5" s="173"/>
      <c r="I5" s="173"/>
      <c r="J5" s="173"/>
      <c r="K5" s="173"/>
      <c r="L5" s="173"/>
      <c r="M5" s="174"/>
    </row>
    <row r="6" spans="1:13" x14ac:dyDescent="0.2">
      <c r="A6" s="53" t="s">
        <v>52</v>
      </c>
      <c r="B6" s="12" t="s">
        <v>8</v>
      </c>
      <c r="C6" s="123">
        <v>0</v>
      </c>
      <c r="D6" s="23">
        <v>42285</v>
      </c>
      <c r="E6" s="86">
        <v>4.2301999999999997E-4</v>
      </c>
      <c r="F6" s="59">
        <v>2</v>
      </c>
      <c r="G6" s="68"/>
      <c r="H6" s="85"/>
      <c r="I6" s="85"/>
      <c r="J6" s="85"/>
      <c r="K6" s="85"/>
      <c r="L6" s="85"/>
      <c r="M6" s="85">
        <v>-2.9893659490487501</v>
      </c>
    </row>
    <row r="7" spans="1:13" ht="21" customHeight="1" x14ac:dyDescent="0.2">
      <c r="A7" s="194" t="s">
        <v>55</v>
      </c>
      <c r="B7" s="195"/>
      <c r="C7" s="195"/>
      <c r="D7" s="196"/>
      <c r="E7" s="130">
        <f>SUM(E6:E6)</f>
        <v>4.2301999999999997E-4</v>
      </c>
      <c r="F7" s="131">
        <f>SUM(F6:F6)</f>
        <v>2</v>
      </c>
      <c r="G7" s="102"/>
      <c r="H7" s="103"/>
      <c r="I7" s="103"/>
      <c r="J7" s="103"/>
      <c r="K7" s="103"/>
      <c r="L7" s="103"/>
      <c r="M7" s="104">
        <f>M6</f>
        <v>-2.9893659490487501</v>
      </c>
    </row>
    <row r="8" spans="1:13" x14ac:dyDescent="0.2">
      <c r="A8" s="118"/>
      <c r="B8" s="119"/>
      <c r="C8" s="119"/>
      <c r="D8" s="120"/>
      <c r="E8" s="121"/>
      <c r="F8" s="122"/>
      <c r="G8" s="114"/>
      <c r="H8" s="114"/>
      <c r="I8" s="114"/>
      <c r="J8" s="114"/>
      <c r="K8" s="115"/>
      <c r="L8" s="116"/>
      <c r="M8" s="117"/>
    </row>
    <row r="9" spans="1:13" ht="23.25" customHeight="1" x14ac:dyDescent="0.2">
      <c r="A9" s="175" t="s">
        <v>33</v>
      </c>
      <c r="B9" s="176"/>
      <c r="C9" s="176"/>
      <c r="D9" s="176"/>
      <c r="E9" s="176"/>
      <c r="F9" s="176"/>
      <c r="G9" s="176"/>
      <c r="H9" s="176"/>
      <c r="I9" s="176"/>
      <c r="J9" s="176"/>
      <c r="K9" s="176"/>
      <c r="L9" s="176"/>
      <c r="M9" s="177"/>
    </row>
    <row r="10" spans="1:13" s="14" customFormat="1" x14ac:dyDescent="0.2">
      <c r="A10" s="53" t="s">
        <v>46</v>
      </c>
      <c r="B10" s="12" t="s">
        <v>8</v>
      </c>
      <c r="C10" s="12" t="s">
        <v>23</v>
      </c>
      <c r="D10" s="23">
        <v>36433</v>
      </c>
      <c r="E10" s="86">
        <v>27.858000000000001</v>
      </c>
      <c r="F10" s="59">
        <v>29996</v>
      </c>
      <c r="G10" s="68">
        <v>2.96284081399773</v>
      </c>
      <c r="H10" s="85">
        <v>2.9628408139977358</v>
      </c>
      <c r="I10" s="85">
        <v>2.0091364746868123</v>
      </c>
      <c r="J10" s="85">
        <v>2.5497921156355075</v>
      </c>
      <c r="K10" s="85">
        <v>3.9761718711258887</v>
      </c>
      <c r="L10" s="85">
        <v>2.9825177129508829</v>
      </c>
      <c r="M10" s="85">
        <v>5.2080491619372005</v>
      </c>
    </row>
    <row r="11" spans="1:13" s="2" customFormat="1" ht="12.75" customHeight="1" x14ac:dyDescent="0.2">
      <c r="A11" s="53" t="s">
        <v>27</v>
      </c>
      <c r="B11" s="12" t="s">
        <v>8</v>
      </c>
      <c r="C11" s="12" t="s">
        <v>18</v>
      </c>
      <c r="D11" s="24">
        <v>40834</v>
      </c>
      <c r="E11" s="108">
        <v>13.032</v>
      </c>
      <c r="F11" s="109">
        <v>8867</v>
      </c>
      <c r="G11" s="69">
        <v>2.4900000000000002</v>
      </c>
      <c r="H11" s="69">
        <v>2.4900000000000002</v>
      </c>
      <c r="I11" s="69">
        <v>1.22</v>
      </c>
      <c r="J11" s="69">
        <v>2.9</v>
      </c>
      <c r="K11" s="69">
        <v>3.4</v>
      </c>
      <c r="L11" s="69"/>
      <c r="M11" s="70">
        <v>3.35</v>
      </c>
    </row>
    <row r="12" spans="1:13" s="2" customFormat="1" ht="12.75" customHeight="1" x14ac:dyDescent="0.2">
      <c r="A12" s="53" t="s">
        <v>30</v>
      </c>
      <c r="B12" s="12" t="s">
        <v>8</v>
      </c>
      <c r="C12" s="12" t="s">
        <v>18</v>
      </c>
      <c r="D12" s="24">
        <v>36738</v>
      </c>
      <c r="E12" s="87">
        <v>94.755671000000007</v>
      </c>
      <c r="F12" s="25">
        <v>48312</v>
      </c>
      <c r="G12" s="101">
        <v>3.4</v>
      </c>
      <c r="H12" s="101">
        <v>3.4</v>
      </c>
      <c r="I12" s="92">
        <v>2.64</v>
      </c>
      <c r="J12" s="92">
        <v>3.55</v>
      </c>
      <c r="K12" s="101">
        <v>3.97</v>
      </c>
      <c r="L12" s="101">
        <v>3.82</v>
      </c>
      <c r="M12" s="101">
        <v>4.66</v>
      </c>
    </row>
    <row r="13" spans="1:13" ht="12.75" customHeight="1" x14ac:dyDescent="0.2">
      <c r="A13" s="54" t="s">
        <v>11</v>
      </c>
      <c r="B13" s="26" t="s">
        <v>8</v>
      </c>
      <c r="C13" s="26" t="s">
        <v>18</v>
      </c>
      <c r="D13" s="27">
        <v>37816</v>
      </c>
      <c r="E13" s="111">
        <v>46.491419175686602</v>
      </c>
      <c r="F13" s="112">
        <v>39315</v>
      </c>
      <c r="G13" s="113">
        <v>1.3523386907296375</v>
      </c>
      <c r="H13" s="113">
        <v>1.3523386907296375</v>
      </c>
      <c r="I13" s="113">
        <v>1.7722914251058874</v>
      </c>
      <c r="J13" s="113">
        <v>3.4131507978929054</v>
      </c>
      <c r="K13" s="13">
        <v>4.2938023117169877</v>
      </c>
      <c r="L13" s="110">
        <v>3.021816216426676</v>
      </c>
      <c r="M13" s="13">
        <v>2.9147662048377931</v>
      </c>
    </row>
    <row r="14" spans="1:13" s="20" customFormat="1" ht="23.25" customHeight="1" x14ac:dyDescent="0.2">
      <c r="A14" s="197" t="s">
        <v>35</v>
      </c>
      <c r="B14" s="198"/>
      <c r="C14" s="198"/>
      <c r="D14" s="199"/>
      <c r="E14" s="58">
        <f>SUM(E10:E13)</f>
        <v>182.13709017568658</v>
      </c>
      <c r="F14" s="41">
        <f>SUM(F10:F13)</f>
        <v>126490</v>
      </c>
      <c r="G14" s="102">
        <f>($E$10*G10+$E$11*G11+$E$12*G12+$E$13*G13+$E$36*G36)/($E$14+$E$36)</f>
        <v>2.8069979987596705</v>
      </c>
      <c r="H14" s="103">
        <f>($E$10*H10+$E$11*H11+$E$12*H12+$E$13*H13+$E$36*H36)/($E$14+$E$36)</f>
        <v>2.8069979987596709</v>
      </c>
      <c r="I14" s="103">
        <f>($E$10*I10+$E$11*I11+$E$12*I12+$E$13*I13+$E$36*I36)/($E$14+$E$36)</f>
        <v>2.2597186504516142</v>
      </c>
      <c r="J14" s="103">
        <f>($E$10*J10+$E$11*J11+$E$12*J12+$E$13*J13+$E$36*J36)/($E$14+$E$36)</f>
        <v>3.2300404952656554</v>
      </c>
      <c r="K14" s="103">
        <f>($E$10*K10+$E$11*K11+$E$12*K12+$E$13*K13+$E$36*K36)/($E$14+$E$36)</f>
        <v>4.0725003774550546</v>
      </c>
      <c r="L14" s="103">
        <f>($E$10*L10+$E$12*L12+$E$13*L13+$E$36*L36)/($E$10+$E$12+$E$13+$E$36)</f>
        <v>3.381440633195453</v>
      </c>
      <c r="M14" s="104">
        <f>($E$10*M10+$E$11*M11+$E$12*M12+$E$13*M13+$E$36*M36)/($E$14+$E$36)</f>
        <v>4.9048786053355107</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78" t="s">
        <v>34</v>
      </c>
      <c r="B16" s="178"/>
      <c r="C16" s="178"/>
      <c r="D16" s="178"/>
      <c r="E16" s="178"/>
      <c r="F16" s="178"/>
      <c r="G16" s="178"/>
      <c r="H16" s="178"/>
      <c r="I16" s="178"/>
      <c r="J16" s="178"/>
      <c r="K16" s="178"/>
      <c r="L16" s="178"/>
      <c r="M16" s="178"/>
    </row>
    <row r="17" spans="1:15" x14ac:dyDescent="0.2">
      <c r="A17" s="56" t="s">
        <v>47</v>
      </c>
      <c r="B17" s="12" t="s">
        <v>8</v>
      </c>
      <c r="C17" s="12" t="s">
        <v>16</v>
      </c>
      <c r="D17" s="23">
        <v>36606</v>
      </c>
      <c r="E17" s="86">
        <v>13.061</v>
      </c>
      <c r="F17" s="59">
        <v>23243</v>
      </c>
      <c r="G17" s="68">
        <v>2.1808835959572064</v>
      </c>
      <c r="H17" s="85">
        <v>2.1808835959572059</v>
      </c>
      <c r="I17" s="85">
        <v>2.5752936985362851</v>
      </c>
      <c r="J17" s="85">
        <v>2.8904563089574342</v>
      </c>
      <c r="K17" s="85">
        <v>4.9259570875996195</v>
      </c>
      <c r="L17" s="85">
        <v>3.0068442742722468</v>
      </c>
      <c r="M17" s="85">
        <v>5.1033740005375527</v>
      </c>
    </row>
    <row r="18" spans="1:15" x14ac:dyDescent="0.2">
      <c r="A18" s="56" t="s">
        <v>49</v>
      </c>
      <c r="B18" s="12" t="s">
        <v>8</v>
      </c>
      <c r="C18" s="12" t="s">
        <v>17</v>
      </c>
      <c r="D18" s="23">
        <v>36091</v>
      </c>
      <c r="E18" s="87">
        <v>0.40937031000000002</v>
      </c>
      <c r="F18" s="25">
        <v>493</v>
      </c>
      <c r="G18" s="69">
        <v>1.7524625890683376</v>
      </c>
      <c r="H18" s="69">
        <v>1.7524625890683376</v>
      </c>
      <c r="I18" s="69">
        <v>1.6100107566412225</v>
      </c>
      <c r="J18" s="69">
        <v>3.6917038726999918</v>
      </c>
      <c r="K18" s="69">
        <v>4.3865871385931676</v>
      </c>
      <c r="L18" s="110"/>
      <c r="M18" s="69">
        <v>4.4388110802446201</v>
      </c>
      <c r="N18" s="2"/>
      <c r="O18" s="2"/>
    </row>
    <row r="19" spans="1:15" ht="13.5" customHeight="1" x14ac:dyDescent="0.2">
      <c r="A19" s="56" t="s">
        <v>50</v>
      </c>
      <c r="B19" s="12" t="s">
        <v>8</v>
      </c>
      <c r="C19" s="12" t="s">
        <v>21</v>
      </c>
      <c r="D19" s="23">
        <v>39514</v>
      </c>
      <c r="E19" s="87">
        <v>5.9319010000000005E-2</v>
      </c>
      <c r="F19" s="25">
        <v>100</v>
      </c>
      <c r="G19" s="69">
        <v>2.9026746028713246</v>
      </c>
      <c r="H19" s="69">
        <v>2.9026746028713246</v>
      </c>
      <c r="I19" s="69">
        <v>0.76631307489358758</v>
      </c>
      <c r="J19" s="69">
        <v>2.1166029653192364</v>
      </c>
      <c r="K19" s="69">
        <v>3.398486999608874</v>
      </c>
      <c r="L19" s="110"/>
      <c r="M19" s="69">
        <v>3.4312662980986897</v>
      </c>
      <c r="N19" s="2"/>
      <c r="O19" s="2"/>
    </row>
    <row r="20" spans="1:15" ht="12.75" customHeight="1" x14ac:dyDescent="0.2">
      <c r="A20" s="56" t="s">
        <v>51</v>
      </c>
      <c r="B20" s="12" t="s">
        <v>8</v>
      </c>
      <c r="C20" s="12" t="s">
        <v>16</v>
      </c>
      <c r="D20" s="23">
        <v>39514</v>
      </c>
      <c r="E20" s="87">
        <v>0.65564806999999992</v>
      </c>
      <c r="F20" s="25">
        <v>1700</v>
      </c>
      <c r="G20" s="69">
        <v>2.1701706428693734</v>
      </c>
      <c r="H20" s="69">
        <v>2.1701706428693734</v>
      </c>
      <c r="I20" s="69">
        <v>2.8549106420560966</v>
      </c>
      <c r="J20" s="69">
        <v>3.3840080706977638</v>
      </c>
      <c r="K20" s="69">
        <v>3.876051369146194</v>
      </c>
      <c r="L20" s="110"/>
      <c r="M20" s="69">
        <v>4.563672800396934</v>
      </c>
      <c r="N20" s="2"/>
      <c r="O20" s="2"/>
    </row>
    <row r="21" spans="1:15" ht="12.75" customHeight="1" x14ac:dyDescent="0.2">
      <c r="A21" s="56" t="s">
        <v>54</v>
      </c>
      <c r="B21" s="12" t="s">
        <v>8</v>
      </c>
      <c r="C21" s="12" t="s">
        <v>16</v>
      </c>
      <c r="D21" s="23">
        <v>42285</v>
      </c>
      <c r="E21" s="87">
        <v>2.7877830000000003E-2</v>
      </c>
      <c r="F21" s="25">
        <v>9</v>
      </c>
      <c r="G21" s="69"/>
      <c r="H21" s="69"/>
      <c r="I21" s="69"/>
      <c r="J21" s="69"/>
      <c r="K21" s="69"/>
      <c r="L21" s="110"/>
      <c r="M21" s="69">
        <v>-1.2413749023021614</v>
      </c>
      <c r="N21" s="2"/>
      <c r="O21" s="2"/>
    </row>
    <row r="22" spans="1:15" ht="12.75" customHeight="1" x14ac:dyDescent="0.2">
      <c r="A22" s="53" t="s">
        <v>12</v>
      </c>
      <c r="B22" s="12" t="s">
        <v>8</v>
      </c>
      <c r="C22" s="12" t="s">
        <v>19</v>
      </c>
      <c r="D22" s="24">
        <v>40834</v>
      </c>
      <c r="E22" s="108">
        <v>6.8479999999999999</v>
      </c>
      <c r="F22" s="109">
        <v>5165</v>
      </c>
      <c r="G22" s="69">
        <v>3.22</v>
      </c>
      <c r="H22" s="69">
        <v>3.22</v>
      </c>
      <c r="I22" s="110">
        <v>2.63</v>
      </c>
      <c r="J22" s="110">
        <v>4.75</v>
      </c>
      <c r="K22" s="110">
        <v>5</v>
      </c>
      <c r="L22" s="110"/>
      <c r="M22" s="69">
        <v>4.88</v>
      </c>
      <c r="N22" s="74"/>
      <c r="O22" s="2"/>
    </row>
    <row r="23" spans="1:15" x14ac:dyDescent="0.2">
      <c r="A23" s="53" t="s">
        <v>31</v>
      </c>
      <c r="B23" s="12" t="s">
        <v>8</v>
      </c>
      <c r="C23" s="12" t="s">
        <v>16</v>
      </c>
      <c r="D23" s="24">
        <v>38245</v>
      </c>
      <c r="E23" s="87">
        <v>41.71895</v>
      </c>
      <c r="F23" s="25">
        <v>36439</v>
      </c>
      <c r="G23" s="101">
        <v>4.04</v>
      </c>
      <c r="H23" s="101">
        <v>4.04</v>
      </c>
      <c r="I23" s="92">
        <v>3.34</v>
      </c>
      <c r="J23" s="101">
        <v>4.3499999999999996</v>
      </c>
      <c r="K23" s="92">
        <v>5.08</v>
      </c>
      <c r="L23" s="92">
        <v>3.84</v>
      </c>
      <c r="M23" s="92">
        <v>4.95</v>
      </c>
      <c r="N23" s="2"/>
      <c r="O23" s="2"/>
    </row>
    <row r="24" spans="1:15" ht="12.75" customHeight="1" x14ac:dyDescent="0.2">
      <c r="A24" s="55" t="s">
        <v>13</v>
      </c>
      <c r="B24" s="22" t="s">
        <v>8</v>
      </c>
      <c r="C24" s="22" t="s">
        <v>20</v>
      </c>
      <c r="D24" s="23">
        <v>37834</v>
      </c>
      <c r="E24" s="111">
        <v>51.750311404429603</v>
      </c>
      <c r="F24" s="112">
        <v>45831</v>
      </c>
      <c r="G24" s="113">
        <v>4.5503548483533329</v>
      </c>
      <c r="H24" s="113">
        <v>4.5503548483533329</v>
      </c>
      <c r="I24" s="113">
        <v>4.2538193563953941</v>
      </c>
      <c r="J24" s="113">
        <v>5.2891000728328974</v>
      </c>
      <c r="K24" s="13">
        <v>6.4363752309230859</v>
      </c>
      <c r="L24" s="110">
        <v>2.0020971910799323</v>
      </c>
      <c r="M24" s="13">
        <v>3.9338940810675904</v>
      </c>
      <c r="N24" s="2"/>
      <c r="O24" s="2"/>
    </row>
    <row r="25" spans="1:15" ht="12.75" customHeight="1" x14ac:dyDescent="0.2">
      <c r="A25" s="56" t="s">
        <v>28</v>
      </c>
      <c r="B25" s="22" t="s">
        <v>8</v>
      </c>
      <c r="C25" s="22" t="s">
        <v>25</v>
      </c>
      <c r="D25" s="23">
        <v>39078</v>
      </c>
      <c r="E25" s="111">
        <v>14.3232234799944</v>
      </c>
      <c r="F25" s="112">
        <v>17030</v>
      </c>
      <c r="G25" s="113">
        <v>7.6340186944015898</v>
      </c>
      <c r="H25" s="113">
        <v>7.6340186944015898</v>
      </c>
      <c r="I25" s="113">
        <v>6.5429967020319557</v>
      </c>
      <c r="J25" s="113">
        <v>7.7114628923828921</v>
      </c>
      <c r="K25" s="13">
        <v>9.2914622164929295</v>
      </c>
      <c r="L25" s="69">
        <v>0.86614702005907152</v>
      </c>
      <c r="M25" s="13">
        <v>0.86424460543526038</v>
      </c>
      <c r="N25" s="2"/>
      <c r="O25" s="2"/>
    </row>
    <row r="26" spans="1:15" ht="12.75" customHeight="1" x14ac:dyDescent="0.2">
      <c r="A26" s="30" t="s">
        <v>34</v>
      </c>
      <c r="B26" s="31" t="s">
        <v>8</v>
      </c>
      <c r="C26" s="31"/>
      <c r="D26" s="32"/>
      <c r="E26" s="62">
        <f>SUM(E17:E25)</f>
        <v>128.85370010442401</v>
      </c>
      <c r="F26" s="33">
        <f>SUM(F17:F25)</f>
        <v>130010</v>
      </c>
      <c r="G26" s="105">
        <f>($E$17*G17+$E$18*G18+$E$19*G19+$E$20*G20+$E$22*G22+$E$23*G23+$E$24*G24+$E$25*G25)/($E$26-$E$21)</f>
        <v>4.3952223474628038</v>
      </c>
      <c r="H26" s="105">
        <f>($E$17*H17+$E$18*H18+$E$19*H19+$E$20*H20+$E$22*H22+$E$23*H23+$E$24*H24+$E$25*H25)/($E$26-$E$21)</f>
        <v>4.3952223474628038</v>
      </c>
      <c r="I26" s="105">
        <f>($E$17*I17+$E$18*I18+$E$19*I19+$E$20*I20+$E$22*I22+$E$23*I23+$E$24*I24+$E$25*I25)/($E$26-$E$21)</f>
        <v>3.9387840075058578</v>
      </c>
      <c r="J26" s="105">
        <f>($E$17*J17+$E$18*J18+$E$19*J19+$E$20*J20+$E$22*J22+$E$23*J23+$E$24*J24+$E$25*J25)/($E$26-$E$21)</f>
        <v>4.9662311511095698</v>
      </c>
      <c r="K26" s="105">
        <f>($E$17*K17+$E$18*K18+$E$19*K19+$E$20*K20+$E$22*K22+$E$23*K23+$E$24*K24+$E$25*K25)/($E$26-$E$21)</f>
        <v>6.0641333317186863</v>
      </c>
      <c r="L26" s="106">
        <f>($E$17*L17+$E$24*L24+$E$23*L23+$E$25*L25)/($E$17+$E$24+$E$23+$E$25)</f>
        <v>2.6105025585578998</v>
      </c>
      <c r="M26" s="107">
        <f>($E$17*M17+$E$18*M18+$E$19*M19+$E$20*M20+$E$22*M22+$E$23*M23+$E$24*M24+$E$25*M25+E21*M21)/$E$26</f>
        <v>4.0939409226031866</v>
      </c>
    </row>
    <row r="27" spans="1:15" s="14" customFormat="1" ht="12.75" customHeight="1" x14ac:dyDescent="0.2">
      <c r="A27" s="51"/>
      <c r="B27" s="15"/>
      <c r="C27" s="15"/>
      <c r="D27" s="42"/>
      <c r="E27" s="64"/>
      <c r="F27" s="28"/>
      <c r="G27" s="73"/>
      <c r="H27" s="74"/>
      <c r="I27" s="74"/>
      <c r="J27" s="74"/>
      <c r="K27" s="74"/>
      <c r="L27" s="74"/>
      <c r="M27" s="75"/>
    </row>
    <row r="28" spans="1:15" ht="12.75" customHeight="1" x14ac:dyDescent="0.2">
      <c r="A28" s="56" t="s">
        <v>48</v>
      </c>
      <c r="B28" s="12" t="s">
        <v>9</v>
      </c>
      <c r="C28" s="12" t="s">
        <v>16</v>
      </c>
      <c r="D28" s="23">
        <v>38808</v>
      </c>
      <c r="E28" s="86">
        <v>1.0580000000000001</v>
      </c>
      <c r="F28" s="59">
        <v>624</v>
      </c>
      <c r="G28" s="68">
        <v>2.7069929974701137</v>
      </c>
      <c r="H28" s="70">
        <v>2.7069929974701035</v>
      </c>
      <c r="I28" s="70">
        <v>1.3066338704250668</v>
      </c>
      <c r="J28" s="70">
        <v>0.70749918228070197</v>
      </c>
      <c r="K28" s="70">
        <v>2.8156653453753844</v>
      </c>
      <c r="L28" s="70">
        <v>3.0186649810030941</v>
      </c>
      <c r="M28" s="85">
        <v>3.7064192416232045</v>
      </c>
    </row>
    <row r="29" spans="1:15" ht="12.75" customHeight="1" x14ac:dyDescent="0.2">
      <c r="A29" s="55" t="s">
        <v>14</v>
      </c>
      <c r="B29" s="22" t="s">
        <v>9</v>
      </c>
      <c r="C29" s="22" t="s">
        <v>20</v>
      </c>
      <c r="D29" s="23">
        <v>37816</v>
      </c>
      <c r="E29" s="111">
        <v>3.6431988811464802</v>
      </c>
      <c r="F29" s="112">
        <v>2308</v>
      </c>
      <c r="G29" s="13">
        <v>2.9221617531330679</v>
      </c>
      <c r="H29" s="13">
        <v>2.9221617531330679</v>
      </c>
      <c r="I29" s="13">
        <v>1.6028091962230651</v>
      </c>
      <c r="J29" s="13">
        <v>2.1863087240236778</v>
      </c>
      <c r="K29" s="13">
        <v>3.0393161030593863</v>
      </c>
      <c r="L29" s="110">
        <v>0.91605778151979678</v>
      </c>
      <c r="M29" s="13">
        <v>2.0908282009953538</v>
      </c>
    </row>
    <row r="30" spans="1:15" ht="12.75" customHeight="1" x14ac:dyDescent="0.2">
      <c r="A30" s="30" t="s">
        <v>34</v>
      </c>
      <c r="B30" s="31" t="s">
        <v>9</v>
      </c>
      <c r="C30" s="35"/>
      <c r="D30" s="36"/>
      <c r="E30" s="63">
        <f>SUM(E28:E29)</f>
        <v>4.70119888114648</v>
      </c>
      <c r="F30" s="34">
        <f>SUM(F28:F29)</f>
        <v>2932</v>
      </c>
      <c r="G30" s="105">
        <f t="shared" ref="G30:M30" si="0">($E$28*G28+$E$29*G29)/$E$30</f>
        <v>2.8737382447372926</v>
      </c>
      <c r="H30" s="106">
        <f t="shared" si="0"/>
        <v>2.8737382447372903</v>
      </c>
      <c r="I30" s="106">
        <f t="shared" si="0"/>
        <v>1.5361552420687443</v>
      </c>
      <c r="J30" s="106">
        <f t="shared" si="0"/>
        <v>1.8535041491228783</v>
      </c>
      <c r="K30" s="106">
        <f t="shared" si="0"/>
        <v>2.9889837287838334</v>
      </c>
      <c r="L30" s="107">
        <f t="shared" si="0"/>
        <v>1.3892473812992525</v>
      </c>
      <c r="M30" s="107">
        <f t="shared" si="0"/>
        <v>2.4544153123254366</v>
      </c>
    </row>
    <row r="31" spans="1:15" s="14" customFormat="1" ht="12.75" customHeight="1" x14ac:dyDescent="0.2">
      <c r="A31" s="51"/>
      <c r="B31" s="15"/>
      <c r="C31" s="15"/>
      <c r="D31" s="42"/>
      <c r="E31" s="64"/>
      <c r="F31" s="28"/>
      <c r="G31" s="73"/>
      <c r="H31" s="71"/>
      <c r="I31" s="71"/>
      <c r="J31" s="71"/>
      <c r="K31" s="71"/>
      <c r="L31" s="71"/>
      <c r="M31" s="72"/>
    </row>
    <row r="32" spans="1:15" s="20" customFormat="1" ht="21" customHeight="1" x14ac:dyDescent="0.2">
      <c r="A32" s="200" t="s">
        <v>36</v>
      </c>
      <c r="B32" s="201"/>
      <c r="C32" s="201"/>
      <c r="D32" s="202"/>
      <c r="E32" s="63">
        <f>E30+E26</f>
        <v>133.55489898557047</v>
      </c>
      <c r="F32" s="34">
        <f>F30+F26</f>
        <v>132942</v>
      </c>
      <c r="G32" s="76">
        <f>($E$26*G26+$E$30*G30)/$E$32</f>
        <v>4.3416653501849432</v>
      </c>
      <c r="H32" s="76">
        <f>($E$26*H26+$E$30*H30)/$E$32</f>
        <v>4.3416653501849432</v>
      </c>
      <c r="I32" s="76">
        <f>($E$26*I26+$E$30*I30)/$E$32</f>
        <v>3.8542102797753341</v>
      </c>
      <c r="J32" s="76">
        <f t="shared" ref="J32:M32" si="1">($E$26*J26+$E$30*J30)/$E$32</f>
        <v>4.8566616122142925</v>
      </c>
      <c r="K32" s="76">
        <f t="shared" si="1"/>
        <v>5.955886535962903</v>
      </c>
      <c r="L32" s="76">
        <f>($E$26*L26+$E$30*L30)/$E$32</f>
        <v>2.5675137688052834</v>
      </c>
      <c r="M32" s="76">
        <f t="shared" si="1"/>
        <v>4.036228805539765</v>
      </c>
    </row>
    <row r="33" spans="1:13" s="20" customFormat="1" ht="26.25" customHeight="1" x14ac:dyDescent="0.2">
      <c r="A33" s="179" t="s">
        <v>37</v>
      </c>
      <c r="B33" s="179"/>
      <c r="C33" s="179"/>
      <c r="D33" s="179"/>
      <c r="E33" s="65">
        <f>SUM(E7,E14,E32)</f>
        <v>315.69241218125705</v>
      </c>
      <c r="F33" s="48">
        <f>SUM(F7,F14, F32)</f>
        <v>259434</v>
      </c>
      <c r="G33" s="129"/>
      <c r="H33" s="180"/>
      <c r="I33" s="181"/>
      <c r="J33" s="181"/>
      <c r="K33" s="181"/>
      <c r="L33" s="181"/>
      <c r="M33" s="182"/>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64.903999999999996</v>
      </c>
      <c r="F36" s="89">
        <v>12803</v>
      </c>
      <c r="G36" s="90">
        <v>2.98</v>
      </c>
      <c r="H36" s="90">
        <v>2.98</v>
      </c>
      <c r="I36" s="90">
        <v>2.37</v>
      </c>
      <c r="J36" s="90">
        <v>2.99</v>
      </c>
      <c r="K36" s="90">
        <v>4.24</v>
      </c>
      <c r="L36" s="90">
        <v>3.17</v>
      </c>
      <c r="M36" s="91">
        <v>6.87</v>
      </c>
    </row>
    <row r="37" spans="1:13" ht="31.5" customHeight="1" x14ac:dyDescent="0.2">
      <c r="A37" s="183" t="s">
        <v>26</v>
      </c>
      <c r="B37" s="184"/>
      <c r="C37" s="184"/>
      <c r="D37" s="185"/>
      <c r="E37" s="96">
        <f>E33+E36</f>
        <v>380.59641218125705</v>
      </c>
      <c r="F37" s="97">
        <f>F33+F36</f>
        <v>272237</v>
      </c>
      <c r="G37" s="98"/>
      <c r="H37" s="99"/>
      <c r="I37" s="99"/>
      <c r="J37" s="99"/>
      <c r="K37" s="99"/>
      <c r="L37" s="99"/>
      <c r="M37" s="99"/>
    </row>
    <row r="38" spans="1:13" ht="41.25" customHeight="1" x14ac:dyDescent="0.2">
      <c r="A38" s="186" t="s">
        <v>44</v>
      </c>
      <c r="B38" s="187"/>
      <c r="C38" s="187"/>
      <c r="D38" s="187"/>
      <c r="E38" s="187"/>
      <c r="F38" s="187"/>
      <c r="G38" s="187"/>
      <c r="H38" s="187"/>
      <c r="I38" s="187"/>
      <c r="J38" s="187"/>
      <c r="K38" s="187"/>
      <c r="L38" s="187"/>
      <c r="M38" s="188"/>
    </row>
    <row r="39" spans="1:13" s="4" customFormat="1" ht="24" customHeight="1" x14ac:dyDescent="0.2">
      <c r="A39" s="189" t="s">
        <v>24</v>
      </c>
      <c r="B39" s="190"/>
      <c r="C39" s="190"/>
      <c r="D39" s="190"/>
      <c r="E39" s="190"/>
      <c r="F39" s="190"/>
      <c r="G39" s="190"/>
      <c r="H39" s="190"/>
      <c r="I39" s="190"/>
      <c r="J39" s="190"/>
      <c r="K39" s="190"/>
      <c r="L39" s="190"/>
      <c r="M39" s="191"/>
    </row>
    <row r="40" spans="1:13" s="4" customFormat="1" ht="24" customHeight="1" x14ac:dyDescent="0.2">
      <c r="A40" s="126" t="s">
        <v>42</v>
      </c>
      <c r="B40" s="127"/>
      <c r="C40" s="127"/>
      <c r="D40" s="127"/>
      <c r="E40" s="127"/>
      <c r="F40" s="127"/>
      <c r="G40" s="127"/>
      <c r="H40" s="127"/>
      <c r="I40" s="127"/>
      <c r="J40" s="127"/>
      <c r="K40" s="127"/>
      <c r="L40" s="127"/>
      <c r="M40" s="128"/>
    </row>
    <row r="41" spans="1:13" ht="22.5" customHeight="1" x14ac:dyDescent="0.2">
      <c r="B41" s="11"/>
      <c r="C41" s="11"/>
      <c r="D41" s="11"/>
      <c r="E41" s="192" t="s">
        <v>39</v>
      </c>
      <c r="F41" s="193"/>
      <c r="G41" s="79">
        <f>($E$14*G14+$E$26*G26+$E$30*G30+$E$36*G36)/$E$37</f>
        <v>3.3750266786130814</v>
      </c>
      <c r="H41" s="79">
        <f>($E$14*H14+$E$26*H26+$E$30*H30+$E$36*H36)/$E$37</f>
        <v>3.3750266786130814</v>
      </c>
      <c r="I41" s="79">
        <f t="shared" ref="I41:M41" si="2">($E$14*I14+$E$26*I26+$E$30*I30+$E$36*I36)/$E$37</f>
        <v>2.8380449463593811</v>
      </c>
      <c r="J41" s="79">
        <f t="shared" si="2"/>
        <v>3.7598990483972021</v>
      </c>
      <c r="K41" s="79">
        <f t="shared" si="2"/>
        <v>4.7619580615120336</v>
      </c>
      <c r="L41" s="79">
        <f t="shared" si="2"/>
        <v>3.0597647331848674</v>
      </c>
      <c r="M41" s="79">
        <f t="shared" si="2"/>
        <v>4.9351724481122226</v>
      </c>
    </row>
    <row r="42" spans="1:13" ht="16.5" customHeight="1" x14ac:dyDescent="0.2">
      <c r="B42" s="10"/>
      <c r="C42" s="10"/>
      <c r="D42" s="10"/>
      <c r="E42" s="16"/>
      <c r="F42" s="100" t="s">
        <v>45</v>
      </c>
      <c r="G42" s="80"/>
      <c r="H42" s="80">
        <v>2.1450266786130814</v>
      </c>
      <c r="I42" s="80">
        <v>1.0780449463593811</v>
      </c>
      <c r="J42" s="80">
        <v>1.0298990483972021</v>
      </c>
      <c r="K42" s="80">
        <v>0.60195806151203346</v>
      </c>
      <c r="L42" s="80">
        <v>-0.16023526681513278</v>
      </c>
      <c r="M42" s="80">
        <v>-1.8448275518877777</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57</v>
      </c>
      <c r="B46" s="81"/>
      <c r="C46" s="81"/>
      <c r="D46" s="20"/>
      <c r="E46" s="82">
        <v>50.19896143382789</v>
      </c>
      <c r="F46" s="83">
        <v>0.1519350749234511</v>
      </c>
      <c r="H46" s="6"/>
      <c r="I46" s="6"/>
      <c r="J46" s="6"/>
      <c r="K46" s="6"/>
      <c r="L46" s="6"/>
      <c r="M46" s="6"/>
    </row>
    <row r="47" spans="1:13" x14ac:dyDescent="0.2">
      <c r="A47" s="20" t="s">
        <v>58</v>
      </c>
      <c r="B47" s="81"/>
      <c r="C47" s="81"/>
      <c r="D47" s="20"/>
      <c r="E47" s="84">
        <v>17225</v>
      </c>
      <c r="F47" s="83">
        <v>6.7545840980032315E-2</v>
      </c>
      <c r="H47" s="5"/>
      <c r="I47" s="5"/>
      <c r="J47" s="5"/>
      <c r="K47" s="5"/>
      <c r="L47" s="5"/>
      <c r="M47" s="5"/>
    </row>
  </sheetData>
  <mergeCells count="21">
    <mergeCell ref="A37:D37"/>
    <mergeCell ref="A38:M38"/>
    <mergeCell ref="A39:M39"/>
    <mergeCell ref="E41:F41"/>
    <mergeCell ref="A7:D7"/>
    <mergeCell ref="A14:D14"/>
    <mergeCell ref="A32:D32"/>
    <mergeCell ref="A4:M4"/>
    <mergeCell ref="A5:M5"/>
    <mergeCell ref="A9:M9"/>
    <mergeCell ref="A16:M16"/>
    <mergeCell ref="A33:D33"/>
    <mergeCell ref="H33:M33"/>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pane ySplit="3" topLeftCell="A4" activePane="bottomLeft" state="frozen"/>
      <selection pane="bottomLeft" activeCell="R2" sqref="R2"/>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59" t="s">
        <v>62</v>
      </c>
      <c r="B1" s="159"/>
      <c r="C1" s="159"/>
      <c r="D1" s="159"/>
      <c r="E1" s="159"/>
      <c r="F1" s="159"/>
      <c r="G1" s="159"/>
      <c r="H1" s="159"/>
      <c r="I1" s="159"/>
      <c r="J1" s="159"/>
      <c r="K1" s="159"/>
      <c r="L1" s="159"/>
      <c r="M1" s="159"/>
    </row>
    <row r="2" spans="1:13" ht="24" customHeight="1" x14ac:dyDescent="0.2">
      <c r="A2" s="160" t="s">
        <v>0</v>
      </c>
      <c r="B2" s="161" t="s">
        <v>10</v>
      </c>
      <c r="C2" s="162" t="s">
        <v>15</v>
      </c>
      <c r="D2" s="163" t="s">
        <v>29</v>
      </c>
      <c r="E2" s="164" t="s">
        <v>43</v>
      </c>
      <c r="F2" s="165" t="s">
        <v>1</v>
      </c>
      <c r="G2" s="166" t="s">
        <v>2</v>
      </c>
      <c r="H2" s="167"/>
      <c r="I2" s="167"/>
      <c r="J2" s="167"/>
      <c r="K2" s="167"/>
      <c r="L2" s="167"/>
      <c r="M2" s="168"/>
    </row>
    <row r="3" spans="1:13" ht="42.75" customHeight="1" x14ac:dyDescent="0.2">
      <c r="A3" s="160"/>
      <c r="B3" s="161"/>
      <c r="C3" s="162"/>
      <c r="D3" s="163"/>
      <c r="E3" s="164"/>
      <c r="F3" s="165"/>
      <c r="G3" s="67" t="s">
        <v>40</v>
      </c>
      <c r="H3" s="132" t="s">
        <v>3</v>
      </c>
      <c r="I3" s="132" t="s">
        <v>4</v>
      </c>
      <c r="J3" s="132" t="s">
        <v>5</v>
      </c>
      <c r="K3" s="132" t="s">
        <v>6</v>
      </c>
      <c r="L3" s="66" t="s">
        <v>41</v>
      </c>
      <c r="M3" s="133" t="s">
        <v>7</v>
      </c>
    </row>
    <row r="4" spans="1:13" ht="26.25" customHeight="1" x14ac:dyDescent="0.2">
      <c r="A4" s="169" t="s">
        <v>38</v>
      </c>
      <c r="B4" s="170"/>
      <c r="C4" s="170"/>
      <c r="D4" s="170"/>
      <c r="E4" s="170"/>
      <c r="F4" s="170"/>
      <c r="G4" s="170"/>
      <c r="H4" s="170"/>
      <c r="I4" s="170"/>
      <c r="J4" s="170"/>
      <c r="K4" s="170"/>
      <c r="L4" s="170"/>
      <c r="M4" s="171"/>
    </row>
    <row r="5" spans="1:13" ht="23.25" customHeight="1" x14ac:dyDescent="0.2">
      <c r="A5" s="172" t="s">
        <v>53</v>
      </c>
      <c r="B5" s="173"/>
      <c r="C5" s="173"/>
      <c r="D5" s="173"/>
      <c r="E5" s="173"/>
      <c r="F5" s="173"/>
      <c r="G5" s="173"/>
      <c r="H5" s="173"/>
      <c r="I5" s="173"/>
      <c r="J5" s="173"/>
      <c r="K5" s="173"/>
      <c r="L5" s="173"/>
      <c r="M5" s="174"/>
    </row>
    <row r="6" spans="1:13" x14ac:dyDescent="0.2">
      <c r="A6" s="53" t="s">
        <v>52</v>
      </c>
      <c r="B6" s="12" t="s">
        <v>8</v>
      </c>
      <c r="C6" s="123">
        <v>0</v>
      </c>
      <c r="D6" s="23">
        <v>42285</v>
      </c>
      <c r="E6" s="86">
        <v>4.7197000000000005E-4</v>
      </c>
      <c r="F6" s="59">
        <v>2</v>
      </c>
      <c r="G6" s="68">
        <v>-0.13580738959600991</v>
      </c>
      <c r="H6" s="85"/>
      <c r="I6" s="85"/>
      <c r="J6" s="85"/>
      <c r="K6" s="85"/>
      <c r="L6" s="85"/>
      <c r="M6" s="85">
        <v>-2.8649327734304619</v>
      </c>
    </row>
    <row r="7" spans="1:13" ht="21" customHeight="1" x14ac:dyDescent="0.2">
      <c r="A7" s="194" t="s">
        <v>55</v>
      </c>
      <c r="B7" s="195"/>
      <c r="C7" s="195"/>
      <c r="D7" s="196"/>
      <c r="E7" s="130">
        <f>SUM(E6:E6)</f>
        <v>4.7197000000000005E-4</v>
      </c>
      <c r="F7" s="131">
        <f>SUM(F6:F6)</f>
        <v>2</v>
      </c>
      <c r="G7" s="102">
        <f>G6</f>
        <v>-0.13580738959600991</v>
      </c>
      <c r="H7" s="103"/>
      <c r="I7" s="103"/>
      <c r="J7" s="103"/>
      <c r="K7" s="103"/>
      <c r="L7" s="103"/>
      <c r="M7" s="104">
        <f>M6</f>
        <v>-2.8649327734304619</v>
      </c>
    </row>
    <row r="8" spans="1:13" x14ac:dyDescent="0.2">
      <c r="A8" s="118"/>
      <c r="B8" s="119"/>
      <c r="C8" s="119"/>
      <c r="D8" s="120"/>
      <c r="E8" s="121"/>
      <c r="F8" s="122"/>
      <c r="G8" s="114"/>
      <c r="H8" s="114"/>
      <c r="I8" s="114"/>
      <c r="J8" s="114"/>
      <c r="K8" s="115"/>
      <c r="L8" s="116"/>
      <c r="M8" s="117"/>
    </row>
    <row r="9" spans="1:13" ht="23.25" customHeight="1" x14ac:dyDescent="0.2">
      <c r="A9" s="175" t="s">
        <v>33</v>
      </c>
      <c r="B9" s="176"/>
      <c r="C9" s="176"/>
      <c r="D9" s="176"/>
      <c r="E9" s="176"/>
      <c r="F9" s="176"/>
      <c r="G9" s="176"/>
      <c r="H9" s="176"/>
      <c r="I9" s="176"/>
      <c r="J9" s="176"/>
      <c r="K9" s="176"/>
      <c r="L9" s="176"/>
      <c r="M9" s="177"/>
    </row>
    <row r="10" spans="1:13" s="14" customFormat="1" x14ac:dyDescent="0.2">
      <c r="A10" s="53" t="s">
        <v>46</v>
      </c>
      <c r="B10" s="12" t="s">
        <v>8</v>
      </c>
      <c r="C10" s="12" t="s">
        <v>23</v>
      </c>
      <c r="D10" s="23">
        <v>36433</v>
      </c>
      <c r="E10" s="86">
        <v>27.787357990000004</v>
      </c>
      <c r="F10" s="59">
        <v>29962</v>
      </c>
      <c r="G10" s="68">
        <v>0.22884558532991806</v>
      </c>
      <c r="H10" s="85">
        <v>4.6103132190232543</v>
      </c>
      <c r="I10" s="85">
        <v>1.2427444554101053</v>
      </c>
      <c r="J10" s="85">
        <v>2.5096136245179368</v>
      </c>
      <c r="K10" s="85">
        <v>3.6614336552677429</v>
      </c>
      <c r="L10" s="85">
        <v>2.8583854907315853</v>
      </c>
      <c r="M10" s="85">
        <v>5.1962236606529544</v>
      </c>
    </row>
    <row r="11" spans="1:13" s="2" customFormat="1" ht="12.75" customHeight="1" x14ac:dyDescent="0.2">
      <c r="A11" s="53" t="s">
        <v>27</v>
      </c>
      <c r="B11" s="12" t="s">
        <v>8</v>
      </c>
      <c r="C11" s="12" t="s">
        <v>18</v>
      </c>
      <c r="D11" s="24">
        <v>40834</v>
      </c>
      <c r="E11" s="108">
        <v>12.935</v>
      </c>
      <c r="F11" s="109">
        <v>8950</v>
      </c>
      <c r="G11" s="69">
        <v>-0.2</v>
      </c>
      <c r="H11" s="69">
        <v>4.01</v>
      </c>
      <c r="I11" s="69">
        <v>0</v>
      </c>
      <c r="J11" s="69">
        <v>2.7</v>
      </c>
      <c r="K11" s="69">
        <v>3.12</v>
      </c>
      <c r="L11" s="69"/>
      <c r="M11" s="70">
        <v>3.25</v>
      </c>
    </row>
    <row r="12" spans="1:13" s="2" customFormat="1" ht="12.75" customHeight="1" x14ac:dyDescent="0.2">
      <c r="A12" s="53" t="s">
        <v>30</v>
      </c>
      <c r="B12" s="12" t="s">
        <v>8</v>
      </c>
      <c r="C12" s="12" t="s">
        <v>18</v>
      </c>
      <c r="D12" s="24">
        <v>36738</v>
      </c>
      <c r="E12" s="87">
        <v>94.874690000000001</v>
      </c>
      <c r="F12" s="25">
        <v>48366</v>
      </c>
      <c r="G12" s="101">
        <v>0.32</v>
      </c>
      <c r="H12" s="101">
        <v>4.99</v>
      </c>
      <c r="I12" s="92">
        <v>1.4</v>
      </c>
      <c r="J12" s="92">
        <v>3.53</v>
      </c>
      <c r="K12" s="101">
        <v>3.64</v>
      </c>
      <c r="L12" s="101">
        <v>3.8</v>
      </c>
      <c r="M12" s="101">
        <v>4.66</v>
      </c>
    </row>
    <row r="13" spans="1:13" ht="12.75" customHeight="1" x14ac:dyDescent="0.2">
      <c r="A13" s="54" t="s">
        <v>11</v>
      </c>
      <c r="B13" s="26" t="s">
        <v>8</v>
      </c>
      <c r="C13" s="26" t="s">
        <v>18</v>
      </c>
      <c r="D13" s="27">
        <v>37816</v>
      </c>
      <c r="E13" s="111">
        <v>46.220402447265698</v>
      </c>
      <c r="F13" s="112">
        <v>39456</v>
      </c>
      <c r="G13" s="113">
        <v>-0.26709538833901147</v>
      </c>
      <c r="H13" s="113">
        <v>1.0842780769807714</v>
      </c>
      <c r="I13" s="113">
        <v>0.76934079217860774</v>
      </c>
      <c r="J13" s="113">
        <v>3.2732255871438687</v>
      </c>
      <c r="K13" s="13">
        <v>3.8747605639603222</v>
      </c>
      <c r="L13" s="110">
        <v>2.9907075563426311</v>
      </c>
      <c r="M13" s="13">
        <v>2.8759676938075573</v>
      </c>
    </row>
    <row r="14" spans="1:13" s="20" customFormat="1" ht="23.25" customHeight="1" x14ac:dyDescent="0.2">
      <c r="A14" s="197" t="s">
        <v>35</v>
      </c>
      <c r="B14" s="198"/>
      <c r="C14" s="198"/>
      <c r="D14" s="199"/>
      <c r="E14" s="58">
        <f>SUM(E10:E13)</f>
        <v>181.81745043726573</v>
      </c>
      <c r="F14" s="41">
        <f>SUM(F10:F13)</f>
        <v>126734</v>
      </c>
      <c r="G14" s="102">
        <f>($E$10*G10+$E$11*G11+$E$12*G12+$E$13*G13+$E$36*G36)/($E$14+$E$36)</f>
        <v>0.10406773587198608</v>
      </c>
      <c r="H14" s="103">
        <f>($E$10*H10+$E$11*H11+$E$12*H12+$E$13*H13+$E$36*H36)/($E$14+$E$36)</f>
        <v>3.8985086170373489</v>
      </c>
      <c r="I14" s="103">
        <f>($E$10*I10+$E$11*I11+$E$12*I12+$E$13*I13+$E$36*I36)/($E$14+$E$36)</f>
        <v>1.2593307548135206</v>
      </c>
      <c r="J14" s="103">
        <f>($E$10*J10+$E$11*J11+$E$12*J12+$E$13*J13+$E$36*J36)/($E$14+$E$36)</f>
        <v>3.178678485663847</v>
      </c>
      <c r="K14" s="103">
        <f>($E$10*K10+$E$11*K11+$E$12*K12+$E$13*K13+$E$36*K36)/($E$14+$E$36)</f>
        <v>3.7197077698474388</v>
      </c>
      <c r="L14" s="103">
        <f>($E$10*L10+$E$12*L12+$E$13*L13+$E$36*L36)/($E$10+$E$12+$E$13+$E$36)</f>
        <v>3.3058319931368625</v>
      </c>
      <c r="M14" s="104">
        <f>($E$10*M10+$E$11*M11+$E$12*M12+$E$13*M13+$E$36*M36)/($E$14+$E$36)</f>
        <v>4.9446136715154454</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78" t="s">
        <v>34</v>
      </c>
      <c r="B16" s="178"/>
      <c r="C16" s="178"/>
      <c r="D16" s="178"/>
      <c r="E16" s="178"/>
      <c r="F16" s="178"/>
      <c r="G16" s="178"/>
      <c r="H16" s="178"/>
      <c r="I16" s="178"/>
      <c r="J16" s="178"/>
      <c r="K16" s="178"/>
      <c r="L16" s="178"/>
      <c r="M16" s="178"/>
    </row>
    <row r="17" spans="1:15" x14ac:dyDescent="0.2">
      <c r="A17" s="56" t="s">
        <v>47</v>
      </c>
      <c r="B17" s="12" t="s">
        <v>8</v>
      </c>
      <c r="C17" s="12" t="s">
        <v>16</v>
      </c>
      <c r="D17" s="23">
        <v>36606</v>
      </c>
      <c r="E17" s="86">
        <v>13.03890799</v>
      </c>
      <c r="F17" s="59">
        <v>23188</v>
      </c>
      <c r="G17" s="68">
        <v>0.4218939016800643</v>
      </c>
      <c r="H17" s="85">
        <v>5.363113563374533</v>
      </c>
      <c r="I17" s="85">
        <v>1.0736590599022655</v>
      </c>
      <c r="J17" s="85">
        <v>3.0361114818712842</v>
      </c>
      <c r="K17" s="85">
        <v>4.592578522489732</v>
      </c>
      <c r="L17" s="85">
        <v>2.9016795887146785</v>
      </c>
      <c r="M17" s="85">
        <v>5.1037519161717837</v>
      </c>
    </row>
    <row r="18" spans="1:15" x14ac:dyDescent="0.2">
      <c r="A18" s="56" t="s">
        <v>49</v>
      </c>
      <c r="B18" s="12" t="s">
        <v>8</v>
      </c>
      <c r="C18" s="12" t="s">
        <v>17</v>
      </c>
      <c r="D18" s="23">
        <v>36091</v>
      </c>
      <c r="E18" s="87">
        <v>0.40658605999999997</v>
      </c>
      <c r="F18" s="25">
        <v>491</v>
      </c>
      <c r="G18" s="69">
        <v>-0.24238836037808742</v>
      </c>
      <c r="H18" s="69">
        <v>2.7507539934321201</v>
      </c>
      <c r="I18" s="69">
        <v>1.3349336910577492</v>
      </c>
      <c r="J18" s="69">
        <v>3.5468322693006593</v>
      </c>
      <c r="K18" s="69">
        <v>4.2875631600388875</v>
      </c>
      <c r="L18" s="110"/>
      <c r="M18" s="69">
        <v>4.364523227727668</v>
      </c>
      <c r="N18" s="2"/>
      <c r="O18" s="2"/>
    </row>
    <row r="19" spans="1:15" ht="13.5" customHeight="1" x14ac:dyDescent="0.2">
      <c r="A19" s="56" t="s">
        <v>50</v>
      </c>
      <c r="B19" s="12" t="s">
        <v>8</v>
      </c>
      <c r="C19" s="12" t="s">
        <v>21</v>
      </c>
      <c r="D19" s="23">
        <v>39514</v>
      </c>
      <c r="E19" s="87">
        <v>5.9574800000000004E-2</v>
      </c>
      <c r="F19" s="25">
        <v>100</v>
      </c>
      <c r="G19" s="69">
        <v>0.28073120709557475</v>
      </c>
      <c r="H19" s="69">
        <v>6.7200729183351182</v>
      </c>
      <c r="I19" s="69">
        <v>0.68964833790894353</v>
      </c>
      <c r="J19" s="69">
        <v>2.431436081932925</v>
      </c>
      <c r="K19" s="69">
        <v>3.3224604324492812</v>
      </c>
      <c r="L19" s="110"/>
      <c r="M19" s="69">
        <v>3.4305205810028383</v>
      </c>
      <c r="N19" s="2"/>
      <c r="O19" s="2"/>
    </row>
    <row r="20" spans="1:15" ht="12.75" customHeight="1" x14ac:dyDescent="0.2">
      <c r="A20" s="56" t="s">
        <v>51</v>
      </c>
      <c r="B20" s="12" t="s">
        <v>8</v>
      </c>
      <c r="C20" s="12" t="s">
        <v>16</v>
      </c>
      <c r="D20" s="23">
        <v>39514</v>
      </c>
      <c r="E20" s="87">
        <v>0.65309890000000004</v>
      </c>
      <c r="F20" s="25">
        <v>1697</v>
      </c>
      <c r="G20" s="69">
        <v>-0.15296998190420519</v>
      </c>
      <c r="H20" s="69">
        <v>3.9281525504723858</v>
      </c>
      <c r="I20" s="69">
        <v>2.5095891994640018</v>
      </c>
      <c r="J20" s="69">
        <v>3.4563201406827559</v>
      </c>
      <c r="K20" s="69">
        <v>3.8082227948432301</v>
      </c>
      <c r="L20" s="110"/>
      <c r="M20" s="69">
        <v>4.4989555500301037</v>
      </c>
      <c r="N20" s="2"/>
      <c r="O20" s="2"/>
    </row>
    <row r="21" spans="1:15" ht="12.75" customHeight="1" x14ac:dyDescent="0.2">
      <c r="A21" s="56" t="s">
        <v>54</v>
      </c>
      <c r="B21" s="12" t="s">
        <v>8</v>
      </c>
      <c r="C21" s="12" t="s">
        <v>16</v>
      </c>
      <c r="D21" s="23">
        <v>42285</v>
      </c>
      <c r="E21" s="87">
        <v>2.8341249999999998E-2</v>
      </c>
      <c r="F21" s="25">
        <v>10</v>
      </c>
      <c r="G21" s="69">
        <v>-4.1667382246568518E-2</v>
      </c>
      <c r="H21" s="69"/>
      <c r="I21" s="69"/>
      <c r="J21" s="69"/>
      <c r="K21" s="69"/>
      <c r="L21" s="110"/>
      <c r="M21" s="69">
        <v>-1.1718299431150991</v>
      </c>
      <c r="N21" s="2"/>
      <c r="O21" s="2"/>
    </row>
    <row r="22" spans="1:15" ht="12.75" customHeight="1" x14ac:dyDescent="0.2">
      <c r="A22" s="53" t="s">
        <v>12</v>
      </c>
      <c r="B22" s="12" t="s">
        <v>8</v>
      </c>
      <c r="C22" s="12" t="s">
        <v>19</v>
      </c>
      <c r="D22" s="24">
        <v>40834</v>
      </c>
      <c r="E22" s="108">
        <v>7.0190000000000001</v>
      </c>
      <c r="F22" s="109">
        <v>5255</v>
      </c>
      <c r="G22" s="69">
        <v>0.4</v>
      </c>
      <c r="H22" s="69">
        <v>10.039999999999999</v>
      </c>
      <c r="I22" s="110">
        <v>0.81</v>
      </c>
      <c r="J22" s="110">
        <v>5.2</v>
      </c>
      <c r="K22" s="110">
        <v>4.92</v>
      </c>
      <c r="L22" s="110"/>
      <c r="M22" s="69">
        <v>4.88</v>
      </c>
      <c r="N22" s="74"/>
      <c r="O22" s="2"/>
    </row>
    <row r="23" spans="1:15" x14ac:dyDescent="0.2">
      <c r="A23" s="53" t="s">
        <v>31</v>
      </c>
      <c r="B23" s="12" t="s">
        <v>8</v>
      </c>
      <c r="C23" s="12" t="s">
        <v>16</v>
      </c>
      <c r="D23" s="24">
        <v>38245</v>
      </c>
      <c r="E23" s="87">
        <v>41.923622999999999</v>
      </c>
      <c r="F23" s="25">
        <v>36488</v>
      </c>
      <c r="G23" s="101">
        <v>0.37</v>
      </c>
      <c r="H23" s="101">
        <v>6.9</v>
      </c>
      <c r="I23" s="92">
        <v>1.88</v>
      </c>
      <c r="J23" s="101">
        <v>4.3499999999999996</v>
      </c>
      <c r="K23" s="92">
        <v>4.6399999999999997</v>
      </c>
      <c r="L23" s="92">
        <v>3.81</v>
      </c>
      <c r="M23" s="92">
        <v>4.95</v>
      </c>
      <c r="N23" s="2"/>
      <c r="O23" s="2"/>
    </row>
    <row r="24" spans="1:15" ht="12.75" customHeight="1" x14ac:dyDescent="0.2">
      <c r="A24" s="55" t="s">
        <v>13</v>
      </c>
      <c r="B24" s="22" t="s">
        <v>8</v>
      </c>
      <c r="C24" s="22" t="s">
        <v>20</v>
      </c>
      <c r="D24" s="23">
        <v>37834</v>
      </c>
      <c r="E24" s="111">
        <v>52.513113092718001</v>
      </c>
      <c r="F24" s="112">
        <v>46395</v>
      </c>
      <c r="G24" s="113">
        <v>5.6364022458899043E-2</v>
      </c>
      <c r="H24" s="113">
        <v>6.3284699753547891</v>
      </c>
      <c r="I24" s="113">
        <v>2.6715918523876558</v>
      </c>
      <c r="J24" s="113">
        <v>5.7003690957658337</v>
      </c>
      <c r="K24" s="13">
        <v>5.7919054176286844</v>
      </c>
      <c r="L24" s="110">
        <v>1.8858886009090581</v>
      </c>
      <c r="M24" s="13">
        <v>3.9130280604739331</v>
      </c>
      <c r="N24" s="2"/>
      <c r="O24" s="2"/>
    </row>
    <row r="25" spans="1:15" ht="12.75" customHeight="1" x14ac:dyDescent="0.2">
      <c r="A25" s="56" t="s">
        <v>28</v>
      </c>
      <c r="B25" s="22" t="s">
        <v>8</v>
      </c>
      <c r="C25" s="22" t="s">
        <v>25</v>
      </c>
      <c r="D25" s="23">
        <v>39078</v>
      </c>
      <c r="E25" s="111">
        <v>14.6234414649862</v>
      </c>
      <c r="F25" s="112">
        <v>17302</v>
      </c>
      <c r="G25" s="113">
        <v>5.1158846893573084E-2</v>
      </c>
      <c r="H25" s="113">
        <v>15.045701718470482</v>
      </c>
      <c r="I25" s="113">
        <v>3.4406180946268572</v>
      </c>
      <c r="J25" s="113">
        <v>8.7481796407725465</v>
      </c>
      <c r="K25" s="13">
        <v>8.2436945285343945</v>
      </c>
      <c r="L25" s="69">
        <v>0.77770873255933459</v>
      </c>
      <c r="M25" s="13">
        <v>0.86205501688538799</v>
      </c>
      <c r="N25" s="2"/>
      <c r="O25" s="2"/>
    </row>
    <row r="26" spans="1:15" ht="12.75" customHeight="1" x14ac:dyDescent="0.2">
      <c r="A26" s="30" t="s">
        <v>34</v>
      </c>
      <c r="B26" s="31" t="s">
        <v>8</v>
      </c>
      <c r="C26" s="31"/>
      <c r="D26" s="32"/>
      <c r="E26" s="62">
        <f>SUM(E17:E25)</f>
        <v>130.26568655770421</v>
      </c>
      <c r="F26" s="33">
        <f>SUM(F17:F25)</f>
        <v>130926</v>
      </c>
      <c r="G26" s="105">
        <f>($E$17*G17+$E$18*G18+$E$19*G19+$E$20*G20+$E$22*G22+$E$23*G23+$E$24*G24+$E$25*G25+$E$21*G21)/($E$26)</f>
        <v>0.20992045588776698</v>
      </c>
      <c r="H26" s="105">
        <f>($E$17*H17+$E$18*H18+$E$19*H19+$E$20*H20+$E$22*H22+$E$23*H23+$E$24*H24+$E$25*H25)/($E$26-$E$21)</f>
        <v>7.5715973471386473</v>
      </c>
      <c r="I26" s="105">
        <f>($E$17*I17+$E$18*I18+$E$19*I19+$E$20*I20+$E$22*I22+$E$23*I23+$E$24*I24+$E$25*I25)/($E$26-$E$21)</f>
        <v>2.2369258654326889</v>
      </c>
      <c r="J26" s="105">
        <f>($E$17*J17+$E$18*J18+$E$19*J19+$E$20*J20+$E$22*J22+$E$23*J23+$E$24*J24+$E$25*J25)/($E$26-$E$21)</f>
        <v>5.2947257204650295</v>
      </c>
      <c r="K26" s="105">
        <f>($E$17*K17+$E$18*K18+$E$19*K19+$E$20*K20+$E$22*K22+$E$23*K23+$E$24*K24+$E$25*K25)/($E$26-$E$21)</f>
        <v>5.513563032729496</v>
      </c>
      <c r="L26" s="106">
        <f>($E$17*L17+$E$24*L24+$E$23*L23+$E$25*L25)/($E$17+$E$24+$E$23+$E$25)</f>
        <v>2.5222989585010662</v>
      </c>
      <c r="M26" s="107">
        <f>($E$17*M17+$E$18*M18+$E$19*M19+$E$20*M20+$E$22*M22+$E$23*M23+$E$24*M24+$E$25*M25+$E$21*M21)/$E$26</f>
        <v>4.0785681506619547</v>
      </c>
    </row>
    <row r="27" spans="1:15" s="14" customFormat="1" ht="12.75" customHeight="1" x14ac:dyDescent="0.2">
      <c r="A27" s="51"/>
      <c r="B27" s="15"/>
      <c r="C27" s="15"/>
      <c r="D27" s="42"/>
      <c r="E27" s="64"/>
      <c r="F27" s="28"/>
      <c r="G27" s="73"/>
      <c r="H27" s="74"/>
      <c r="I27" s="74"/>
      <c r="J27" s="74"/>
      <c r="K27" s="74"/>
      <c r="L27" s="74"/>
      <c r="M27" s="75"/>
    </row>
    <row r="28" spans="1:15" ht="12.75" customHeight="1" x14ac:dyDescent="0.2">
      <c r="A28" s="56" t="s">
        <v>48</v>
      </c>
      <c r="B28" s="12" t="s">
        <v>9</v>
      </c>
      <c r="C28" s="12" t="s">
        <v>16</v>
      </c>
      <c r="D28" s="23">
        <v>38808</v>
      </c>
      <c r="E28" s="86">
        <v>1.047485690376569</v>
      </c>
      <c r="F28" s="59">
        <v>622</v>
      </c>
      <c r="G28" s="68">
        <v>0.58124745492333474</v>
      </c>
      <c r="H28" s="70">
        <v>5.4961082503626413</v>
      </c>
      <c r="I28" s="70">
        <v>0.89024302639288955</v>
      </c>
      <c r="J28" s="70">
        <v>1.2049112766695513</v>
      </c>
      <c r="K28" s="70">
        <v>2.436376595992984</v>
      </c>
      <c r="L28" s="70">
        <v>3.0155507155621653</v>
      </c>
      <c r="M28" s="85">
        <v>3.7328912586797713</v>
      </c>
    </row>
    <row r="29" spans="1:15" ht="12.75" customHeight="1" x14ac:dyDescent="0.2">
      <c r="A29" s="55" t="s">
        <v>14</v>
      </c>
      <c r="B29" s="22" t="s">
        <v>9</v>
      </c>
      <c r="C29" s="22" t="s">
        <v>20</v>
      </c>
      <c r="D29" s="23">
        <v>37816</v>
      </c>
      <c r="E29" s="111">
        <v>3.5914674877498798</v>
      </c>
      <c r="F29" s="112">
        <v>2296</v>
      </c>
      <c r="G29" s="13">
        <v>1.1644091711287885</v>
      </c>
      <c r="H29" s="13">
        <v>6.233693275372798</v>
      </c>
      <c r="I29" s="13">
        <v>2.0307233480745257</v>
      </c>
      <c r="J29" s="13">
        <v>3.0555156037450848</v>
      </c>
      <c r="K29" s="13">
        <v>2.793111967447226</v>
      </c>
      <c r="L29" s="110">
        <v>0.92839598477703067</v>
      </c>
      <c r="M29" s="13">
        <v>2.1647592697242368</v>
      </c>
    </row>
    <row r="30" spans="1:15" ht="12.75" customHeight="1" x14ac:dyDescent="0.2">
      <c r="A30" s="30" t="s">
        <v>34</v>
      </c>
      <c r="B30" s="31" t="s">
        <v>9</v>
      </c>
      <c r="C30" s="35"/>
      <c r="D30" s="36"/>
      <c r="E30" s="63">
        <f>SUM(E28:E29)</f>
        <v>4.6389531781264486</v>
      </c>
      <c r="F30" s="34">
        <f>SUM(F28:F29)</f>
        <v>2918</v>
      </c>
      <c r="G30" s="105">
        <f>($E$28*G28+$E$29*G29)/$E$30</f>
        <v>1.0327299906229481</v>
      </c>
      <c r="H30" s="106">
        <f t="shared" ref="H30:M30" si="0">($E$28*H28+$E$29*H29)/$E$30</f>
        <v>6.0671449767658654</v>
      </c>
      <c r="I30" s="106">
        <f t="shared" si="0"/>
        <v>1.773200417524047</v>
      </c>
      <c r="J30" s="106">
        <f t="shared" si="0"/>
        <v>2.6376451323851038</v>
      </c>
      <c r="K30" s="106">
        <f t="shared" si="0"/>
        <v>2.712560346747229</v>
      </c>
      <c r="L30" s="107">
        <f t="shared" si="0"/>
        <v>1.3996800504166333</v>
      </c>
      <c r="M30" s="107">
        <f t="shared" si="0"/>
        <v>2.5188468744014783</v>
      </c>
    </row>
    <row r="31" spans="1:15" s="14" customFormat="1" ht="12.75" customHeight="1" x14ac:dyDescent="0.2">
      <c r="A31" s="51"/>
      <c r="B31" s="15"/>
      <c r="C31" s="15"/>
      <c r="D31" s="42"/>
      <c r="E31" s="64"/>
      <c r="F31" s="28"/>
      <c r="G31" s="73"/>
      <c r="H31" s="71"/>
      <c r="I31" s="71"/>
      <c r="J31" s="71"/>
      <c r="K31" s="71"/>
      <c r="L31" s="71"/>
      <c r="M31" s="72"/>
    </row>
    <row r="32" spans="1:15" s="20" customFormat="1" ht="21" customHeight="1" x14ac:dyDescent="0.2">
      <c r="A32" s="200" t="s">
        <v>36</v>
      </c>
      <c r="B32" s="201"/>
      <c r="C32" s="201"/>
      <c r="D32" s="202"/>
      <c r="E32" s="63">
        <f>E30+E26</f>
        <v>134.90463973583067</v>
      </c>
      <c r="F32" s="34">
        <f>F30+F26</f>
        <v>133844</v>
      </c>
      <c r="G32" s="76">
        <f>($E$26*G26+$E$30*G30)/$E$32</f>
        <v>0.23821433009125531</v>
      </c>
      <c r="H32" s="76">
        <f>($E$26*H26+$E$30*H30)/$E$32</f>
        <v>7.5198638847570187</v>
      </c>
      <c r="I32" s="76">
        <f>($E$26*I26+$E$30*I30)/$E$32</f>
        <v>2.2209797820024497</v>
      </c>
      <c r="J32" s="76">
        <f t="shared" ref="J32:M32" si="1">($E$26*J26+$E$30*J30)/$E$32</f>
        <v>5.2033569398007895</v>
      </c>
      <c r="K32" s="76">
        <f t="shared" si="1"/>
        <v>5.4172452163999578</v>
      </c>
      <c r="L32" s="76">
        <f>($E$26*L26+$E$30*L30)/$E$32</f>
        <v>2.4836955675303702</v>
      </c>
      <c r="M32" s="76">
        <f t="shared" si="1"/>
        <v>4.0249341616036949</v>
      </c>
    </row>
    <row r="33" spans="1:13" s="20" customFormat="1" ht="26.25" customHeight="1" x14ac:dyDescent="0.2">
      <c r="A33" s="179" t="s">
        <v>37</v>
      </c>
      <c r="B33" s="179"/>
      <c r="C33" s="179"/>
      <c r="D33" s="179"/>
      <c r="E33" s="65">
        <f>SUM(E7,E14,E32)</f>
        <v>316.72256214309641</v>
      </c>
      <c r="F33" s="48">
        <f>SUM(F7,F14, F32)</f>
        <v>260580</v>
      </c>
      <c r="G33" s="137"/>
      <c r="H33" s="180"/>
      <c r="I33" s="181"/>
      <c r="J33" s="181"/>
      <c r="K33" s="181"/>
      <c r="L33" s="181"/>
      <c r="M33" s="182"/>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65.021000000000001</v>
      </c>
      <c r="F36" s="89">
        <v>12818</v>
      </c>
      <c r="G36" s="90">
        <v>0.06</v>
      </c>
      <c r="H36" s="90">
        <v>3.98</v>
      </c>
      <c r="I36" s="90">
        <v>1.66</v>
      </c>
      <c r="J36" s="90">
        <v>2.98</v>
      </c>
      <c r="K36" s="90">
        <v>3.87</v>
      </c>
      <c r="L36" s="90">
        <v>3</v>
      </c>
      <c r="M36" s="91">
        <v>7.06</v>
      </c>
    </row>
    <row r="37" spans="1:13" ht="31.5" customHeight="1" x14ac:dyDescent="0.2">
      <c r="A37" s="183" t="s">
        <v>26</v>
      </c>
      <c r="B37" s="184"/>
      <c r="C37" s="184"/>
      <c r="D37" s="185"/>
      <c r="E37" s="96">
        <f>E33+E36</f>
        <v>381.74356214309643</v>
      </c>
      <c r="F37" s="97">
        <f>F33+F36</f>
        <v>273398</v>
      </c>
      <c r="G37" s="98"/>
      <c r="H37" s="99"/>
      <c r="I37" s="99"/>
      <c r="J37" s="99"/>
      <c r="K37" s="99"/>
      <c r="L37" s="99"/>
      <c r="M37" s="99"/>
    </row>
    <row r="38" spans="1:13" ht="41.25" customHeight="1" x14ac:dyDescent="0.2">
      <c r="A38" s="186" t="s">
        <v>44</v>
      </c>
      <c r="B38" s="187"/>
      <c r="C38" s="187"/>
      <c r="D38" s="187"/>
      <c r="E38" s="187"/>
      <c r="F38" s="187"/>
      <c r="G38" s="187"/>
      <c r="H38" s="187"/>
      <c r="I38" s="187"/>
      <c r="J38" s="187"/>
      <c r="K38" s="187"/>
      <c r="L38" s="187"/>
      <c r="M38" s="188"/>
    </row>
    <row r="39" spans="1:13" s="4" customFormat="1" ht="24" customHeight="1" x14ac:dyDescent="0.2">
      <c r="A39" s="189" t="s">
        <v>24</v>
      </c>
      <c r="B39" s="190"/>
      <c r="C39" s="190"/>
      <c r="D39" s="190"/>
      <c r="E39" s="190"/>
      <c r="F39" s="190"/>
      <c r="G39" s="190"/>
      <c r="H39" s="190"/>
      <c r="I39" s="190"/>
      <c r="J39" s="190"/>
      <c r="K39" s="190"/>
      <c r="L39" s="190"/>
      <c r="M39" s="191"/>
    </row>
    <row r="40" spans="1:13" s="4" customFormat="1" ht="24" customHeight="1" x14ac:dyDescent="0.2">
      <c r="A40" s="134" t="s">
        <v>42</v>
      </c>
      <c r="B40" s="135"/>
      <c r="C40" s="135"/>
      <c r="D40" s="135"/>
      <c r="E40" s="135"/>
      <c r="F40" s="135"/>
      <c r="G40" s="135"/>
      <c r="H40" s="135"/>
      <c r="I40" s="135"/>
      <c r="J40" s="135"/>
      <c r="K40" s="135"/>
      <c r="L40" s="135"/>
      <c r="M40" s="136"/>
    </row>
    <row r="41" spans="1:13" ht="22.5" customHeight="1" x14ac:dyDescent="0.2">
      <c r="B41" s="11"/>
      <c r="C41" s="11"/>
      <c r="D41" s="11"/>
      <c r="E41" s="192" t="s">
        <v>39</v>
      </c>
      <c r="F41" s="193"/>
      <c r="G41" s="79">
        <f>($E$14*G14+$E$26*G26+$E$30*G30+$E$36*G36)/$E$37</f>
        <v>0.14396787330573252</v>
      </c>
      <c r="H41" s="79">
        <f>($E$14*H14+$E$26*H26+$E$30*H30+$E$36*H36)/$E$37</f>
        <v>5.1921373457244968</v>
      </c>
      <c r="I41" s="79">
        <f t="shared" ref="I41:M41" si="2">($E$14*I14+$E$26*I26+$E$30*I30+$E$36*I36)/$E$37</f>
        <v>1.6674116018502372</v>
      </c>
      <c r="J41" s="79">
        <f t="shared" si="2"/>
        <v>3.8603369841546895</v>
      </c>
      <c r="K41" s="79">
        <f t="shared" si="2"/>
        <v>4.3451959164740428</v>
      </c>
      <c r="L41" s="79">
        <f t="shared" si="2"/>
        <v>2.9632012494639777</v>
      </c>
      <c r="M41" s="79">
        <f t="shared" si="2"/>
        <v>4.979907437106073</v>
      </c>
    </row>
    <row r="42" spans="1:13" ht="16.5" customHeight="1" x14ac:dyDescent="0.2">
      <c r="B42" s="10"/>
      <c r="C42" s="10"/>
      <c r="D42" s="10"/>
      <c r="E42" s="16"/>
      <c r="F42" s="100" t="s">
        <v>45</v>
      </c>
      <c r="G42" s="80"/>
      <c r="H42" s="80">
        <f>H41-'Dec-2016'!H41</f>
        <v>1.8171106671114154</v>
      </c>
      <c r="I42" s="80">
        <f>I41-'Dec-2016'!I41</f>
        <v>-1.1706333445091439</v>
      </c>
      <c r="J42" s="80">
        <f>J41-'Dec-2016'!J41</f>
        <v>0.10043793575748738</v>
      </c>
      <c r="K42" s="80">
        <f>K41-'Dec-2016'!K41</f>
        <v>-0.41676214503799081</v>
      </c>
      <c r="L42" s="80">
        <f>L41-'Dec-2016'!L41</f>
        <v>-9.6563483720889742E-2</v>
      </c>
      <c r="M42" s="80">
        <f>M41-'Dec-2016'!M41</f>
        <v>4.4734988993850422E-2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59</v>
      </c>
      <c r="B46" s="81"/>
      <c r="C46" s="81"/>
      <c r="D46" s="20"/>
      <c r="E46" s="82">
        <f>E37-'Dec-2016'!E37</f>
        <v>1.147149961839375</v>
      </c>
      <c r="F46" s="83">
        <f>E46/'Dec-2016'!E37</f>
        <v>3.0140850652397924E-3</v>
      </c>
      <c r="H46" s="6"/>
      <c r="I46" s="6"/>
      <c r="J46" s="6"/>
      <c r="K46" s="6"/>
      <c r="L46" s="6"/>
      <c r="M46" s="6"/>
    </row>
    <row r="47" spans="1:13" x14ac:dyDescent="0.2">
      <c r="A47" s="20" t="s">
        <v>60</v>
      </c>
      <c r="B47" s="81"/>
      <c r="C47" s="81"/>
      <c r="D47" s="20"/>
      <c r="E47" s="84">
        <f>F37-'Dec-2016'!F37</f>
        <v>1161</v>
      </c>
      <c r="F47" s="83">
        <f>E47/'Dec-2016'!F37</f>
        <v>4.2646664487193146E-3</v>
      </c>
      <c r="H47" s="5"/>
      <c r="I47" s="5"/>
      <c r="J47" s="5"/>
      <c r="K47" s="5"/>
      <c r="L47" s="5"/>
      <c r="M47" s="5"/>
    </row>
  </sheetData>
  <mergeCells count="21">
    <mergeCell ref="E41:F41"/>
    <mergeCell ref="A32:D32"/>
    <mergeCell ref="A33:D33"/>
    <mergeCell ref="H33:M33"/>
    <mergeCell ref="A37:D37"/>
    <mergeCell ref="A38:M38"/>
    <mergeCell ref="A39:M39"/>
    <mergeCell ref="A16:M16"/>
    <mergeCell ref="A1:M1"/>
    <mergeCell ref="A2:A3"/>
    <mergeCell ref="B2:B3"/>
    <mergeCell ref="C2:C3"/>
    <mergeCell ref="D2:D3"/>
    <mergeCell ref="E2:E3"/>
    <mergeCell ref="F2:F3"/>
    <mergeCell ref="G2:M2"/>
    <mergeCell ref="A4:M4"/>
    <mergeCell ref="A5:M5"/>
    <mergeCell ref="A7:D7"/>
    <mergeCell ref="A9:M9"/>
    <mergeCell ref="A14:D14"/>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pane ySplit="3" topLeftCell="A4" activePane="bottomLeft" state="frozen"/>
      <selection pane="bottomLeft" activeCell="A16" sqref="A16:M16"/>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59" t="s">
        <v>61</v>
      </c>
      <c r="B1" s="159"/>
      <c r="C1" s="159"/>
      <c r="D1" s="159"/>
      <c r="E1" s="159"/>
      <c r="F1" s="159"/>
      <c r="G1" s="159"/>
      <c r="H1" s="159"/>
      <c r="I1" s="159"/>
      <c r="J1" s="159"/>
      <c r="K1" s="159"/>
      <c r="L1" s="159"/>
      <c r="M1" s="159"/>
    </row>
    <row r="2" spans="1:13" ht="24" customHeight="1" x14ac:dyDescent="0.2">
      <c r="A2" s="160" t="s">
        <v>0</v>
      </c>
      <c r="B2" s="161" t="s">
        <v>10</v>
      </c>
      <c r="C2" s="162" t="s">
        <v>15</v>
      </c>
      <c r="D2" s="163" t="s">
        <v>29</v>
      </c>
      <c r="E2" s="164" t="s">
        <v>43</v>
      </c>
      <c r="F2" s="165" t="s">
        <v>1</v>
      </c>
      <c r="G2" s="166" t="s">
        <v>2</v>
      </c>
      <c r="H2" s="167"/>
      <c r="I2" s="167"/>
      <c r="J2" s="167"/>
      <c r="K2" s="167"/>
      <c r="L2" s="167"/>
      <c r="M2" s="168"/>
    </row>
    <row r="3" spans="1:13" ht="42.75" customHeight="1" x14ac:dyDescent="0.2">
      <c r="A3" s="160"/>
      <c r="B3" s="161"/>
      <c r="C3" s="162"/>
      <c r="D3" s="163"/>
      <c r="E3" s="164"/>
      <c r="F3" s="165"/>
      <c r="G3" s="67" t="s">
        <v>40</v>
      </c>
      <c r="H3" s="138" t="s">
        <v>3</v>
      </c>
      <c r="I3" s="138" t="s">
        <v>4</v>
      </c>
      <c r="J3" s="138" t="s">
        <v>5</v>
      </c>
      <c r="K3" s="138" t="s">
        <v>6</v>
      </c>
      <c r="L3" s="66" t="s">
        <v>41</v>
      </c>
      <c r="M3" s="139" t="s">
        <v>7</v>
      </c>
    </row>
    <row r="4" spans="1:13" ht="26.25" customHeight="1" x14ac:dyDescent="0.2">
      <c r="A4" s="169" t="s">
        <v>38</v>
      </c>
      <c r="B4" s="170"/>
      <c r="C4" s="170"/>
      <c r="D4" s="170"/>
      <c r="E4" s="170"/>
      <c r="F4" s="170"/>
      <c r="G4" s="170"/>
      <c r="H4" s="170"/>
      <c r="I4" s="170"/>
      <c r="J4" s="170"/>
      <c r="K4" s="170"/>
      <c r="L4" s="170"/>
      <c r="M4" s="171"/>
    </row>
    <row r="5" spans="1:13" ht="23.25" customHeight="1" x14ac:dyDescent="0.2">
      <c r="A5" s="172" t="s">
        <v>53</v>
      </c>
      <c r="B5" s="173"/>
      <c r="C5" s="173"/>
      <c r="D5" s="173"/>
      <c r="E5" s="173"/>
      <c r="F5" s="173"/>
      <c r="G5" s="173"/>
      <c r="H5" s="173"/>
      <c r="I5" s="173"/>
      <c r="J5" s="173"/>
      <c r="K5" s="173"/>
      <c r="L5" s="173"/>
      <c r="M5" s="174"/>
    </row>
    <row r="6" spans="1:13" x14ac:dyDescent="0.2">
      <c r="A6" s="53" t="s">
        <v>52</v>
      </c>
      <c r="B6" s="12" t="s">
        <v>8</v>
      </c>
      <c r="C6" s="123">
        <v>0</v>
      </c>
      <c r="D6" s="23">
        <v>42285</v>
      </c>
      <c r="E6" s="86">
        <v>5.2097000000000005E-4</v>
      </c>
      <c r="F6" s="59">
        <v>2</v>
      </c>
      <c r="G6" s="68">
        <v>-0.25339406903335249</v>
      </c>
      <c r="H6" s="85">
        <v>-2.8401293267844019</v>
      </c>
      <c r="I6" s="85"/>
      <c r="J6" s="85"/>
      <c r="K6" s="85"/>
      <c r="L6" s="85"/>
      <c r="M6" s="85">
        <v>-2.7654496994254152</v>
      </c>
    </row>
    <row r="7" spans="1:13" ht="21" customHeight="1" x14ac:dyDescent="0.2">
      <c r="A7" s="194" t="s">
        <v>55</v>
      </c>
      <c r="B7" s="195"/>
      <c r="C7" s="195"/>
      <c r="D7" s="196"/>
      <c r="E7" s="130">
        <f>SUM(E6:E6)</f>
        <v>5.2097000000000005E-4</v>
      </c>
      <c r="F7" s="131">
        <f>SUM(F6:F6)</f>
        <v>2</v>
      </c>
      <c r="G7" s="102">
        <f>G6</f>
        <v>-0.25339406903335249</v>
      </c>
      <c r="H7" s="102">
        <f>H6</f>
        <v>-2.8401293267844019</v>
      </c>
      <c r="I7" s="103"/>
      <c r="J7" s="103"/>
      <c r="K7" s="103"/>
      <c r="L7" s="103"/>
      <c r="M7" s="104">
        <f>M6</f>
        <v>-2.7654496994254152</v>
      </c>
    </row>
    <row r="8" spans="1:13" x14ac:dyDescent="0.2">
      <c r="A8" s="118"/>
      <c r="B8" s="119"/>
      <c r="C8" s="119"/>
      <c r="D8" s="120"/>
      <c r="E8" s="121"/>
      <c r="F8" s="122"/>
      <c r="G8" s="114"/>
      <c r="H8" s="114"/>
      <c r="I8" s="114"/>
      <c r="J8" s="114"/>
      <c r="K8" s="115"/>
      <c r="L8" s="116"/>
      <c r="M8" s="117"/>
    </row>
    <row r="9" spans="1:13" ht="23.25" customHeight="1" x14ac:dyDescent="0.2">
      <c r="A9" s="175" t="s">
        <v>33</v>
      </c>
      <c r="B9" s="176"/>
      <c r="C9" s="176"/>
      <c r="D9" s="176"/>
      <c r="E9" s="176"/>
      <c r="F9" s="176"/>
      <c r="G9" s="176"/>
      <c r="H9" s="176"/>
      <c r="I9" s="176"/>
      <c r="J9" s="176"/>
      <c r="K9" s="176"/>
      <c r="L9" s="176"/>
      <c r="M9" s="177"/>
    </row>
    <row r="10" spans="1:13" s="14" customFormat="1" x14ac:dyDescent="0.2">
      <c r="A10" s="53" t="s">
        <v>46</v>
      </c>
      <c r="B10" s="12" t="s">
        <v>8</v>
      </c>
      <c r="C10" s="12" t="s">
        <v>23</v>
      </c>
      <c r="D10" s="23">
        <v>36433</v>
      </c>
      <c r="E10" s="86">
        <v>27.873344720000002</v>
      </c>
      <c r="F10" s="59">
        <v>29857</v>
      </c>
      <c r="G10" s="68">
        <v>1.1768189078337816</v>
      </c>
      <c r="H10" s="85">
        <v>5.480353353770151</v>
      </c>
      <c r="I10" s="85">
        <v>1.1464477050487698</v>
      </c>
      <c r="J10" s="85">
        <v>2.4934128674615419</v>
      </c>
      <c r="K10" s="85">
        <v>3.6076969682001359</v>
      </c>
      <c r="L10" s="85">
        <v>2.988992541364266</v>
      </c>
      <c r="M10" s="85">
        <v>5.2302155684136098</v>
      </c>
    </row>
    <row r="11" spans="1:13" s="2" customFormat="1" ht="12.75" customHeight="1" x14ac:dyDescent="0.2">
      <c r="A11" s="53" t="s">
        <v>27</v>
      </c>
      <c r="B11" s="12" t="s">
        <v>8</v>
      </c>
      <c r="C11" s="12" t="s">
        <v>18</v>
      </c>
      <c r="D11" s="24">
        <v>40834</v>
      </c>
      <c r="E11" s="108">
        <v>13.164999999999999</v>
      </c>
      <c r="F11" s="109">
        <v>9023</v>
      </c>
      <c r="G11" s="69">
        <v>1.07</v>
      </c>
      <c r="H11" s="69">
        <v>4.41</v>
      </c>
      <c r="I11" s="69">
        <v>-0.05</v>
      </c>
      <c r="J11" s="69">
        <v>2.88</v>
      </c>
      <c r="K11" s="69">
        <v>3.08</v>
      </c>
      <c r="L11" s="69"/>
      <c r="M11" s="70">
        <v>3.45</v>
      </c>
    </row>
    <row r="12" spans="1:13" s="2" customFormat="1" ht="12.75" customHeight="1" x14ac:dyDescent="0.2">
      <c r="A12" s="53" t="s">
        <v>30</v>
      </c>
      <c r="B12" s="12" t="s">
        <v>8</v>
      </c>
      <c r="C12" s="12" t="s">
        <v>18</v>
      </c>
      <c r="D12" s="24">
        <v>36738</v>
      </c>
      <c r="E12" s="87">
        <v>96.097089999999994</v>
      </c>
      <c r="F12" s="25">
        <v>48426</v>
      </c>
      <c r="G12" s="101">
        <v>1.35</v>
      </c>
      <c r="H12" s="101">
        <v>5.53</v>
      </c>
      <c r="I12" s="92">
        <v>1.0900000000000001</v>
      </c>
      <c r="J12" s="92">
        <v>4.07</v>
      </c>
      <c r="K12" s="101">
        <v>3.61</v>
      </c>
      <c r="L12" s="101">
        <v>3.89</v>
      </c>
      <c r="M12" s="101">
        <v>4.7</v>
      </c>
    </row>
    <row r="13" spans="1:13" ht="12.75" customHeight="1" x14ac:dyDescent="0.2">
      <c r="A13" s="54" t="s">
        <v>11</v>
      </c>
      <c r="B13" s="26" t="s">
        <v>8</v>
      </c>
      <c r="C13" s="26" t="s">
        <v>18</v>
      </c>
      <c r="D13" s="27">
        <v>37816</v>
      </c>
      <c r="E13" s="111">
        <v>47.0198038867062</v>
      </c>
      <c r="F13" s="112">
        <v>39769</v>
      </c>
      <c r="G13" s="113">
        <v>0.5064269653509923</v>
      </c>
      <c r="H13" s="113">
        <v>1.9494824025727997</v>
      </c>
      <c r="I13" s="113">
        <v>0.59774296396486459</v>
      </c>
      <c r="J13" s="113">
        <v>3.2205530908533397</v>
      </c>
      <c r="K13" s="13">
        <v>3.6982573208445668</v>
      </c>
      <c r="L13" s="110">
        <v>3.0467134104849469</v>
      </c>
      <c r="M13" s="13">
        <v>2.9178391781903956</v>
      </c>
    </row>
    <row r="14" spans="1:13" s="20" customFormat="1" ht="23.25" customHeight="1" x14ac:dyDescent="0.2">
      <c r="A14" s="197" t="s">
        <v>35</v>
      </c>
      <c r="B14" s="198"/>
      <c r="C14" s="198"/>
      <c r="D14" s="199"/>
      <c r="E14" s="58">
        <f>SUM(E10:E13)</f>
        <v>184.15523860670618</v>
      </c>
      <c r="F14" s="41">
        <f>SUM(F10:F13)</f>
        <v>127075</v>
      </c>
      <c r="G14" s="102">
        <f>($E$10*G10+$E$11*G11+$E$12*G12+$E$13*G13+$E$36*G36)/($E$14+$E$36)</f>
        <v>1.0388790559661916</v>
      </c>
      <c r="H14" s="103">
        <f>($E$10*H10+$E$11*H11+$E$12*H12+$E$13*H13+$E$36*H36)/($E$14+$E$36)</f>
        <v>4.6679616105735287</v>
      </c>
      <c r="I14" s="103">
        <f>($E$10*I10+$E$11*I11+$E$12*I12+$E$13*I13+$E$36*I36)/($E$14+$E$36)</f>
        <v>1.0539307829559408</v>
      </c>
      <c r="J14" s="103">
        <f>($E$10*J10+$E$11*J11+$E$12*J12+$E$13*J13+$E$36*J36)/($E$14+$E$36)</f>
        <v>3.3876622368534735</v>
      </c>
      <c r="K14" s="103">
        <f>($E$10*K10+$E$11*K11+$E$12*K12+$E$13*K13+$E$36*K36)/($E$14+$E$36)</f>
        <v>3.648353034107934</v>
      </c>
      <c r="L14" s="103">
        <f>($E$10*L10+$E$12*L12+$E$13*L13+$E$36*L36)/($E$10+$E$12+$E$13+$E$36)</f>
        <v>3.4165734062460515</v>
      </c>
      <c r="M14" s="104">
        <f>($E$10*M10+$E$11*M11+$E$12*M12+$E$13*M13+$E$36*M36)/($E$14+$E$36)</f>
        <v>5.0069123004772305</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78" t="s">
        <v>34</v>
      </c>
      <c r="B16" s="178"/>
      <c r="C16" s="178"/>
      <c r="D16" s="178"/>
      <c r="E16" s="178"/>
      <c r="F16" s="178"/>
      <c r="G16" s="178"/>
      <c r="H16" s="178"/>
      <c r="I16" s="178"/>
      <c r="J16" s="178"/>
      <c r="K16" s="178"/>
      <c r="L16" s="178"/>
      <c r="M16" s="178"/>
    </row>
    <row r="17" spans="1:15" x14ac:dyDescent="0.2">
      <c r="A17" s="56" t="s">
        <v>47</v>
      </c>
      <c r="B17" s="12" t="s">
        <v>8</v>
      </c>
      <c r="C17" s="12" t="s">
        <v>16</v>
      </c>
      <c r="D17" s="23">
        <v>36606</v>
      </c>
      <c r="E17" s="86">
        <v>13.150293609999999</v>
      </c>
      <c r="F17" s="59">
        <v>23168</v>
      </c>
      <c r="G17" s="68">
        <v>1.5942428522233834</v>
      </c>
      <c r="H17" s="85">
        <v>6.9200384641255885</v>
      </c>
      <c r="I17" s="85">
        <v>1.0111509646075101</v>
      </c>
      <c r="J17" s="85">
        <v>3.0426864053439306</v>
      </c>
      <c r="K17" s="85">
        <v>4.4784164772902813</v>
      </c>
      <c r="L17" s="85">
        <v>3.050077691589026</v>
      </c>
      <c r="M17" s="85">
        <v>5.1513816655070155</v>
      </c>
    </row>
    <row r="18" spans="1:15" x14ac:dyDescent="0.2">
      <c r="A18" s="56" t="s">
        <v>49</v>
      </c>
      <c r="B18" s="12" t="s">
        <v>8</v>
      </c>
      <c r="C18" s="12" t="s">
        <v>17</v>
      </c>
      <c r="D18" s="23">
        <v>36091</v>
      </c>
      <c r="E18" s="87">
        <v>0.40815583</v>
      </c>
      <c r="F18" s="25">
        <v>491</v>
      </c>
      <c r="G18" s="69">
        <v>0.10754870118363513</v>
      </c>
      <c r="H18" s="69">
        <v>3.3308187746256657</v>
      </c>
      <c r="I18" s="69">
        <v>1.1349087350851494</v>
      </c>
      <c r="J18" s="69">
        <v>3.5607086486088679</v>
      </c>
      <c r="K18" s="69">
        <v>4.3241786370943336</v>
      </c>
      <c r="L18" s="110"/>
      <c r="M18" s="69">
        <v>4.367226651788636</v>
      </c>
      <c r="N18" s="2"/>
      <c r="O18" s="2"/>
    </row>
    <row r="19" spans="1:15" ht="13.5" customHeight="1" x14ac:dyDescent="0.2">
      <c r="A19" s="56" t="s">
        <v>50</v>
      </c>
      <c r="B19" s="12" t="s">
        <v>8</v>
      </c>
      <c r="C19" s="12" t="s">
        <v>21</v>
      </c>
      <c r="D19" s="23">
        <v>39514</v>
      </c>
      <c r="E19" s="87">
        <v>6.0567040000000003E-2</v>
      </c>
      <c r="F19" s="25">
        <v>100</v>
      </c>
      <c r="G19" s="69">
        <v>1.8244058277109731</v>
      </c>
      <c r="H19" s="69">
        <v>9.0326656596566579</v>
      </c>
      <c r="I19" s="69">
        <v>0.71605005771160357</v>
      </c>
      <c r="J19" s="69">
        <v>2.5156534500662131</v>
      </c>
      <c r="K19" s="69">
        <v>3.5717246919740209</v>
      </c>
      <c r="L19" s="110"/>
      <c r="M19" s="69">
        <v>3.581982910486281</v>
      </c>
      <c r="N19" s="2"/>
      <c r="O19" s="2"/>
    </row>
    <row r="20" spans="1:15" ht="12.75" customHeight="1" x14ac:dyDescent="0.2">
      <c r="A20" s="56" t="s">
        <v>51</v>
      </c>
      <c r="B20" s="12" t="s">
        <v>8</v>
      </c>
      <c r="C20" s="12" t="s">
        <v>16</v>
      </c>
      <c r="D20" s="23">
        <v>39514</v>
      </c>
      <c r="E20" s="87">
        <v>0.65457989999999999</v>
      </c>
      <c r="F20" s="25">
        <v>1696</v>
      </c>
      <c r="G20" s="69">
        <v>0.65161806058195992</v>
      </c>
      <c r="H20" s="69">
        <v>4.9856853878212481</v>
      </c>
      <c r="I20" s="69">
        <v>2.4577538967619716</v>
      </c>
      <c r="J20" s="69">
        <v>3.5113121360605959</v>
      </c>
      <c r="K20" s="69">
        <v>3.9852168011538236</v>
      </c>
      <c r="L20" s="110"/>
      <c r="M20" s="69">
        <v>4.555009268790311</v>
      </c>
      <c r="N20" s="2"/>
      <c r="O20" s="2"/>
    </row>
    <row r="21" spans="1:15" ht="12.75" customHeight="1" x14ac:dyDescent="0.2">
      <c r="A21" s="56" t="s">
        <v>54</v>
      </c>
      <c r="B21" s="12" t="s">
        <v>8</v>
      </c>
      <c r="C21" s="12" t="s">
        <v>16</v>
      </c>
      <c r="D21" s="23">
        <v>42285</v>
      </c>
      <c r="E21" s="87">
        <v>2.873765E-2</v>
      </c>
      <c r="F21" s="25">
        <v>10</v>
      </c>
      <c r="G21" s="69">
        <v>2.4642401727725805E-2</v>
      </c>
      <c r="H21" s="69"/>
      <c r="I21" s="69"/>
      <c r="J21" s="69"/>
      <c r="K21" s="69"/>
      <c r="L21" s="110"/>
      <c r="M21" s="69">
        <v>-1.0155193697494402</v>
      </c>
      <c r="N21" s="2"/>
      <c r="O21" s="2"/>
    </row>
    <row r="22" spans="1:15" ht="12.75" customHeight="1" x14ac:dyDescent="0.2">
      <c r="A22" s="53" t="s">
        <v>12</v>
      </c>
      <c r="B22" s="12" t="s">
        <v>8</v>
      </c>
      <c r="C22" s="12" t="s">
        <v>19</v>
      </c>
      <c r="D22" s="24">
        <v>40834</v>
      </c>
      <c r="E22" s="108">
        <v>7.2990000000000004</v>
      </c>
      <c r="F22" s="109">
        <v>5324</v>
      </c>
      <c r="G22" s="69">
        <v>2.57</v>
      </c>
      <c r="H22" s="69">
        <v>11.45</v>
      </c>
      <c r="I22" s="110">
        <v>0.02</v>
      </c>
      <c r="J22" s="110">
        <v>5.39</v>
      </c>
      <c r="K22" s="110">
        <v>4.9400000000000004</v>
      </c>
      <c r="L22" s="110"/>
      <c r="M22" s="69">
        <v>5.23</v>
      </c>
      <c r="N22" s="74"/>
      <c r="O22" s="2"/>
    </row>
    <row r="23" spans="1:15" x14ac:dyDescent="0.2">
      <c r="A23" s="53" t="s">
        <v>31</v>
      </c>
      <c r="B23" s="12" t="s">
        <v>8</v>
      </c>
      <c r="C23" s="12" t="s">
        <v>16</v>
      </c>
      <c r="D23" s="24">
        <v>38245</v>
      </c>
      <c r="E23" s="87">
        <v>42.617790999999997</v>
      </c>
      <c r="F23" s="25">
        <v>36572</v>
      </c>
      <c r="G23" s="101">
        <v>1.82</v>
      </c>
      <c r="H23" s="101">
        <v>7.8</v>
      </c>
      <c r="I23" s="92">
        <v>1.34</v>
      </c>
      <c r="J23" s="101">
        <v>5.14</v>
      </c>
      <c r="K23" s="92">
        <v>4.63</v>
      </c>
      <c r="L23" s="92">
        <v>3.93</v>
      </c>
      <c r="M23" s="92">
        <v>5.04</v>
      </c>
      <c r="N23" s="2"/>
      <c r="O23" s="2"/>
    </row>
    <row r="24" spans="1:15" ht="12.75" customHeight="1" x14ac:dyDescent="0.2">
      <c r="A24" s="55" t="s">
        <v>13</v>
      </c>
      <c r="B24" s="22" t="s">
        <v>8</v>
      </c>
      <c r="C24" s="22" t="s">
        <v>20</v>
      </c>
      <c r="D24" s="23">
        <v>37834</v>
      </c>
      <c r="E24" s="111">
        <v>54.196039533668902</v>
      </c>
      <c r="F24" s="112">
        <v>46919</v>
      </c>
      <c r="G24" s="113">
        <v>1.9773668950587631</v>
      </c>
      <c r="H24" s="113">
        <v>8.7847072260711645</v>
      </c>
      <c r="I24" s="113">
        <v>2.1822270764793927</v>
      </c>
      <c r="J24" s="113">
        <v>5.8581218355345133</v>
      </c>
      <c r="K24" s="13">
        <v>5.6566648409125841</v>
      </c>
      <c r="L24" s="110">
        <v>2.1190949961701344</v>
      </c>
      <c r="M24" s="13">
        <v>4.0359810643550986</v>
      </c>
      <c r="N24" s="2"/>
      <c r="O24" s="2"/>
    </row>
    <row r="25" spans="1:15" ht="12.75" customHeight="1" x14ac:dyDescent="0.2">
      <c r="A25" s="56" t="s">
        <v>28</v>
      </c>
      <c r="B25" s="22" t="s">
        <v>8</v>
      </c>
      <c r="C25" s="22" t="s">
        <v>25</v>
      </c>
      <c r="D25" s="23">
        <v>39078</v>
      </c>
      <c r="E25" s="111">
        <v>15.3154485972264</v>
      </c>
      <c r="F25" s="112">
        <v>17499</v>
      </c>
      <c r="G25" s="113">
        <v>3.7874741000966772</v>
      </c>
      <c r="H25" s="113">
        <v>19.796829845287476</v>
      </c>
      <c r="I25" s="113">
        <v>2.4573060315966622</v>
      </c>
      <c r="J25" s="113">
        <v>9.3178784642508283</v>
      </c>
      <c r="K25" s="13">
        <v>8.2282874081023305</v>
      </c>
      <c r="L25" s="69">
        <v>1.1439382567280498</v>
      </c>
      <c r="M25" s="13">
        <v>1.2192958178247615</v>
      </c>
      <c r="N25" s="2"/>
      <c r="O25" s="2"/>
    </row>
    <row r="26" spans="1:15" ht="12.75" customHeight="1" x14ac:dyDescent="0.2">
      <c r="A26" s="30" t="s">
        <v>34</v>
      </c>
      <c r="B26" s="31" t="s">
        <v>8</v>
      </c>
      <c r="C26" s="31"/>
      <c r="D26" s="32"/>
      <c r="E26" s="62">
        <f>SUM(E17:E25)</f>
        <v>133.7306131608953</v>
      </c>
      <c r="F26" s="33">
        <f>SUM(F17:F25)</f>
        <v>131779</v>
      </c>
      <c r="G26" s="105">
        <f>($E$17*G17+$E$18*G18+$E$19*G19+$E$20*G20+$E$22*G22+$E$23*G23+$E$24*G24+$E$25*G25+$E$21*G21)/($E$26)</f>
        <v>2.1165051409894127</v>
      </c>
      <c r="H26" s="105">
        <f>($E$17*H17+$E$18*H18+$E$19*H19+$E$20*H20+$E$22*H22+$E$23*H23+$E$24*H24+$E$25*H25)/($E$26-$E$21)</f>
        <v>9.6592259968435954</v>
      </c>
      <c r="I26" s="105">
        <f>($E$17*I17+$E$18*I18+$E$19*I19+$E$20*I20+$E$22*I22+$E$23*I23+$E$24*I24+$E$25*I25)/($E$26-$E$21)</f>
        <v>1.7095418086494072</v>
      </c>
      <c r="J26" s="105">
        <f>($E$17*J17+$E$18*J18+$E$19*J19+$E$20*J20+$E$22*J22+$E$23*J23+$E$24*J24+$E$25*J25)/($E$26-$E$21)</f>
        <v>5.7030455832408622</v>
      </c>
      <c r="K26" s="105">
        <f>($E$17*K17+$E$18*K18+$E$19*K19+$E$20*K20+$E$22*K22+$E$23*K23+$E$24*K24+$E$25*K25)/($E$26-$E$21)</f>
        <v>5.4557841888444818</v>
      </c>
      <c r="L26" s="106">
        <f>($E$17*L17+$E$24*L24+$E$23*L23+$E$25*L25)/($E$17+$E$24+$E$23+$E$25)</f>
        <v>2.7136412754869434</v>
      </c>
      <c r="M26" s="107">
        <f>($E$17*M17+$E$18*M18+$E$19*M19+$E$20*M20+$E$22*M22+$E$23*M23+$E$24*M24+$E$25*M25+$E$21*M21)/$E$26</f>
        <v>4.2104776869399654</v>
      </c>
    </row>
    <row r="27" spans="1:15" s="14" customFormat="1" ht="12.75" customHeight="1" x14ac:dyDescent="0.2">
      <c r="A27" s="51"/>
      <c r="B27" s="15"/>
      <c r="C27" s="15"/>
      <c r="D27" s="42"/>
      <c r="E27" s="64"/>
      <c r="F27" s="28"/>
      <c r="G27" s="73"/>
      <c r="H27" s="74"/>
      <c r="I27" s="74"/>
      <c r="J27" s="74"/>
      <c r="K27" s="74"/>
      <c r="L27" s="74"/>
      <c r="M27" s="75"/>
    </row>
    <row r="28" spans="1:15" ht="12.75" customHeight="1" x14ac:dyDescent="0.2">
      <c r="A28" s="56" t="s">
        <v>48</v>
      </c>
      <c r="B28" s="12" t="s">
        <v>9</v>
      </c>
      <c r="C28" s="12" t="s">
        <v>16</v>
      </c>
      <c r="D28" s="23">
        <v>38808</v>
      </c>
      <c r="E28" s="86">
        <v>1.0733684061526845</v>
      </c>
      <c r="F28" s="59">
        <v>619</v>
      </c>
      <c r="G28" s="68">
        <v>1.5998657300955916</v>
      </c>
      <c r="H28" s="70">
        <v>5.6518682433082557</v>
      </c>
      <c r="I28" s="70">
        <v>1.090842629438904</v>
      </c>
      <c r="J28" s="70">
        <v>1.1134146388704469</v>
      </c>
      <c r="K28" s="70">
        <v>2.1508752583716761</v>
      </c>
      <c r="L28" s="70">
        <v>3.0321467168465066</v>
      </c>
      <c r="M28" s="85">
        <v>3.8026508166847828</v>
      </c>
    </row>
    <row r="29" spans="1:15" ht="12.75" customHeight="1" x14ac:dyDescent="0.2">
      <c r="A29" s="55" t="s">
        <v>14</v>
      </c>
      <c r="B29" s="22" t="s">
        <v>9</v>
      </c>
      <c r="C29" s="22" t="s">
        <v>20</v>
      </c>
      <c r="D29" s="23">
        <v>37816</v>
      </c>
      <c r="E29" s="111">
        <v>3.9130065085277002</v>
      </c>
      <c r="F29" s="112">
        <v>2303</v>
      </c>
      <c r="G29" s="13">
        <v>2.5546209956867072</v>
      </c>
      <c r="H29" s="13">
        <v>8.0232462338091217</v>
      </c>
      <c r="I29" s="13">
        <v>1.6658196348504406</v>
      </c>
      <c r="J29" s="13">
        <v>2.647256971069023</v>
      </c>
      <c r="K29" s="13">
        <v>2.7590770125754061</v>
      </c>
      <c r="L29" s="110">
        <v>1.0375878231533964</v>
      </c>
      <c r="M29" s="13">
        <v>2.254714734091201</v>
      </c>
    </row>
    <row r="30" spans="1:15" ht="12.75" customHeight="1" x14ac:dyDescent="0.2">
      <c r="A30" s="30" t="s">
        <v>34</v>
      </c>
      <c r="B30" s="31" t="s">
        <v>9</v>
      </c>
      <c r="C30" s="35"/>
      <c r="D30" s="36"/>
      <c r="E30" s="63">
        <f>SUM(E28:E29)</f>
        <v>4.9863749146803844</v>
      </c>
      <c r="F30" s="34">
        <f>SUM(F28:F29)</f>
        <v>2922</v>
      </c>
      <c r="G30" s="105">
        <f>($E$28*G28+$E$29*G29)/$E$30</f>
        <v>2.3491001202554807</v>
      </c>
      <c r="H30" s="106">
        <f t="shared" ref="H30:M30" si="0">($E$28*H28+$E$29*H29)/$E$30</f>
        <v>7.5127827693480622</v>
      </c>
      <c r="I30" s="106">
        <f t="shared" si="0"/>
        <v>1.5420499299178978</v>
      </c>
      <c r="J30" s="106">
        <f t="shared" si="0"/>
        <v>2.3170816578260496</v>
      </c>
      <c r="K30" s="106">
        <f t="shared" si="0"/>
        <v>2.6281553392758426</v>
      </c>
      <c r="L30" s="107">
        <f t="shared" si="0"/>
        <v>1.466937107419612</v>
      </c>
      <c r="M30" s="107">
        <f t="shared" si="0"/>
        <v>2.5879238718373547</v>
      </c>
    </row>
    <row r="31" spans="1:15" s="14" customFormat="1" ht="12.75" customHeight="1" x14ac:dyDescent="0.2">
      <c r="A31" s="51"/>
      <c r="B31" s="15"/>
      <c r="C31" s="15"/>
      <c r="D31" s="42"/>
      <c r="E31" s="64"/>
      <c r="F31" s="28"/>
      <c r="G31" s="73"/>
      <c r="H31" s="71"/>
      <c r="I31" s="71"/>
      <c r="J31" s="71"/>
      <c r="K31" s="71"/>
      <c r="L31" s="71"/>
      <c r="M31" s="72"/>
    </row>
    <row r="32" spans="1:15" s="20" customFormat="1" ht="21" customHeight="1" x14ac:dyDescent="0.2">
      <c r="A32" s="200" t="s">
        <v>36</v>
      </c>
      <c r="B32" s="201"/>
      <c r="C32" s="201"/>
      <c r="D32" s="202"/>
      <c r="E32" s="63">
        <f>E30+E26</f>
        <v>138.7169880755757</v>
      </c>
      <c r="F32" s="34">
        <f>F30+F26</f>
        <v>134701</v>
      </c>
      <c r="G32" s="76">
        <f>($E$26*G26+$E$30*G30)/$E$32</f>
        <v>2.1248660907619161</v>
      </c>
      <c r="H32" s="76">
        <f>($E$26*H26+$E$30*H30)/$E$32</f>
        <v>9.582069112067968</v>
      </c>
      <c r="I32" s="76">
        <f>($E$26*I26+$E$30*I30)/$E$32</f>
        <v>1.703521080300948</v>
      </c>
      <c r="J32" s="76">
        <f t="shared" ref="J32:M32" si="1">($E$26*J26+$E$30*J30)/$E$32</f>
        <v>5.5813324043870747</v>
      </c>
      <c r="K32" s="76">
        <f t="shared" si="1"/>
        <v>5.354141140223545</v>
      </c>
      <c r="L32" s="76">
        <f>($E$26*L26+$E$30*L30)/$E$32</f>
        <v>2.6688267615912729</v>
      </c>
      <c r="M32" s="76">
        <f t="shared" si="1"/>
        <v>4.1521527351544014</v>
      </c>
    </row>
    <row r="33" spans="1:13" s="20" customFormat="1" ht="26.25" customHeight="1" x14ac:dyDescent="0.2">
      <c r="A33" s="179" t="s">
        <v>37</v>
      </c>
      <c r="B33" s="179"/>
      <c r="C33" s="179"/>
      <c r="D33" s="179"/>
      <c r="E33" s="65">
        <f>SUM(E7,E14,E32)</f>
        <v>322.87274765228187</v>
      </c>
      <c r="F33" s="48">
        <f>SUM(F7,F14, F32)</f>
        <v>261778</v>
      </c>
      <c r="G33" s="140"/>
      <c r="H33" s="180"/>
      <c r="I33" s="181"/>
      <c r="J33" s="181"/>
      <c r="K33" s="181"/>
      <c r="L33" s="181"/>
      <c r="M33" s="182"/>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65.644000000000005</v>
      </c>
      <c r="F36" s="89">
        <v>12827</v>
      </c>
      <c r="G36" s="90">
        <v>0.9</v>
      </c>
      <c r="H36" s="90">
        <v>5.0599999999999996</v>
      </c>
      <c r="I36" s="90">
        <v>1.51</v>
      </c>
      <c r="J36" s="90">
        <v>2.99</v>
      </c>
      <c r="K36" s="90">
        <v>3.8</v>
      </c>
      <c r="L36" s="90">
        <v>3.17</v>
      </c>
      <c r="M36" s="91">
        <v>7.17</v>
      </c>
    </row>
    <row r="37" spans="1:13" ht="31.5" customHeight="1" x14ac:dyDescent="0.2">
      <c r="A37" s="183" t="s">
        <v>26</v>
      </c>
      <c r="B37" s="184"/>
      <c r="C37" s="184"/>
      <c r="D37" s="185"/>
      <c r="E37" s="96">
        <f>E33+E36</f>
        <v>388.51674765228188</v>
      </c>
      <c r="F37" s="97">
        <f>F33+F36</f>
        <v>274605</v>
      </c>
      <c r="G37" s="98"/>
      <c r="H37" s="99"/>
      <c r="I37" s="99"/>
      <c r="J37" s="99"/>
      <c r="K37" s="99"/>
      <c r="L37" s="99"/>
      <c r="M37" s="99"/>
    </row>
    <row r="38" spans="1:13" ht="41.25" customHeight="1" x14ac:dyDescent="0.2">
      <c r="A38" s="186" t="s">
        <v>44</v>
      </c>
      <c r="B38" s="187"/>
      <c r="C38" s="187"/>
      <c r="D38" s="187"/>
      <c r="E38" s="187"/>
      <c r="F38" s="187"/>
      <c r="G38" s="187"/>
      <c r="H38" s="187"/>
      <c r="I38" s="187"/>
      <c r="J38" s="187"/>
      <c r="K38" s="187"/>
      <c r="L38" s="187"/>
      <c r="M38" s="188"/>
    </row>
    <row r="39" spans="1:13" s="4" customFormat="1" ht="24" customHeight="1" x14ac:dyDescent="0.2">
      <c r="A39" s="189" t="s">
        <v>24</v>
      </c>
      <c r="B39" s="190"/>
      <c r="C39" s="190"/>
      <c r="D39" s="190"/>
      <c r="E39" s="190"/>
      <c r="F39" s="190"/>
      <c r="G39" s="190"/>
      <c r="H39" s="190"/>
      <c r="I39" s="190"/>
      <c r="J39" s="190"/>
      <c r="K39" s="190"/>
      <c r="L39" s="190"/>
      <c r="M39" s="191"/>
    </row>
    <row r="40" spans="1:13" s="4" customFormat="1" ht="24" customHeight="1" x14ac:dyDescent="0.2">
      <c r="A40" s="141" t="s">
        <v>42</v>
      </c>
      <c r="B40" s="142"/>
      <c r="C40" s="142"/>
      <c r="D40" s="142"/>
      <c r="E40" s="142"/>
      <c r="F40" s="142"/>
      <c r="G40" s="142"/>
      <c r="H40" s="142"/>
      <c r="I40" s="142"/>
      <c r="J40" s="142"/>
      <c r="K40" s="142"/>
      <c r="L40" s="142"/>
      <c r="M40" s="143"/>
    </row>
    <row r="41" spans="1:13" ht="22.5" customHeight="1" x14ac:dyDescent="0.2">
      <c r="B41" s="11"/>
      <c r="C41" s="11"/>
      <c r="D41" s="11"/>
      <c r="E41" s="192" t="s">
        <v>39</v>
      </c>
      <c r="F41" s="193"/>
      <c r="G41" s="79">
        <f>($E$14*G14+$E$26*G26+$E$30*G30+$E$36*G36)/$E$37</f>
        <v>1.4031561004862583</v>
      </c>
      <c r="H41" s="79">
        <f>($E$14*H14+$E$26*H26+$E$30*H30+$E$36*H36)/$E$37</f>
        <v>6.488739561920867</v>
      </c>
      <c r="I41" s="79">
        <f t="shared" ref="I41:M41" si="2">($E$14*I14+$E$26*I26+$E$30*I30+$E$36*I36)/$E$37</f>
        <v>1.3629184105770231</v>
      </c>
      <c r="J41" s="79">
        <f t="shared" si="2"/>
        <v>4.1037019324551665</v>
      </c>
      <c r="K41" s="79">
        <f t="shared" si="2"/>
        <v>4.283009332998601</v>
      </c>
      <c r="L41" s="79">
        <f t="shared" si="2"/>
        <v>3.1079303227069279</v>
      </c>
      <c r="M41" s="79">
        <f t="shared" si="2"/>
        <v>5.0671965693215748</v>
      </c>
    </row>
    <row r="42" spans="1:13" ht="16.5" customHeight="1" x14ac:dyDescent="0.2">
      <c r="B42" s="10"/>
      <c r="C42" s="10"/>
      <c r="D42" s="10"/>
      <c r="E42" s="16"/>
      <c r="F42" s="100" t="s">
        <v>45</v>
      </c>
      <c r="G42" s="80"/>
      <c r="H42" s="80">
        <f>H41-'Jan-2017'!H41</f>
        <v>1.2966022161963702</v>
      </c>
      <c r="I42" s="80">
        <f>I41-'Jan-2017'!I41</f>
        <v>-0.30449319127321406</v>
      </c>
      <c r="J42" s="80">
        <f>J41-'Jan-2017'!J41</f>
        <v>0.24336494830047695</v>
      </c>
      <c r="K42" s="80">
        <f>K41-'Jan-2017'!K41</f>
        <v>-6.2186583475441815E-2</v>
      </c>
      <c r="L42" s="80">
        <f>L41-'Jan-2017'!L41</f>
        <v>0.14472907324295026</v>
      </c>
      <c r="M42" s="80">
        <f>M41-'Jan-2017'!M41</f>
        <v>8.728913221550183E-2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63</v>
      </c>
      <c r="B46" s="81"/>
      <c r="C46" s="81"/>
      <c r="D46" s="20"/>
      <c r="E46" s="82">
        <f>E37-'Dec-2016'!E37</f>
        <v>7.9203354710248277</v>
      </c>
      <c r="F46" s="83">
        <f>E46/'Dec-2016'!E37</f>
        <v>2.0810326155289161E-2</v>
      </c>
      <c r="H46" s="6"/>
      <c r="I46" s="6"/>
      <c r="J46" s="6"/>
      <c r="K46" s="6"/>
      <c r="L46" s="6"/>
      <c r="M46" s="6"/>
    </row>
    <row r="47" spans="1:13" x14ac:dyDescent="0.2">
      <c r="A47" s="20" t="s">
        <v>64</v>
      </c>
      <c r="B47" s="81"/>
      <c r="C47" s="81"/>
      <c r="D47" s="20"/>
      <c r="E47" s="84">
        <f>F37-'Dec-2016'!F37</f>
        <v>2368</v>
      </c>
      <c r="F47" s="83">
        <f>E47/'Dec-2016'!F37</f>
        <v>8.6983033165954661E-3</v>
      </c>
      <c r="H47" s="5"/>
      <c r="I47" s="5"/>
      <c r="J47" s="5"/>
      <c r="K47" s="5"/>
      <c r="L47" s="5"/>
      <c r="M47" s="5"/>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1:F41"/>
    <mergeCell ref="A32:D32"/>
    <mergeCell ref="A33:D33"/>
    <mergeCell ref="H33:M33"/>
    <mergeCell ref="A37:D37"/>
    <mergeCell ref="A38:M38"/>
    <mergeCell ref="A39:M39"/>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workbookViewId="0">
      <selection activeCell="P9" sqref="P9"/>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59" t="s">
        <v>69</v>
      </c>
      <c r="B1" s="159"/>
      <c r="C1" s="159"/>
      <c r="D1" s="159"/>
      <c r="E1" s="159"/>
      <c r="F1" s="159"/>
      <c r="G1" s="159"/>
      <c r="H1" s="159"/>
      <c r="I1" s="159"/>
      <c r="J1" s="159"/>
      <c r="K1" s="159"/>
      <c r="L1" s="159"/>
      <c r="M1" s="159"/>
    </row>
    <row r="2" spans="1:13" ht="24" customHeight="1" x14ac:dyDescent="0.2">
      <c r="A2" s="160" t="s">
        <v>0</v>
      </c>
      <c r="B2" s="161" t="s">
        <v>10</v>
      </c>
      <c r="C2" s="162" t="s">
        <v>15</v>
      </c>
      <c r="D2" s="163" t="s">
        <v>29</v>
      </c>
      <c r="E2" s="164" t="s">
        <v>43</v>
      </c>
      <c r="F2" s="165" t="s">
        <v>1</v>
      </c>
      <c r="G2" s="166" t="s">
        <v>2</v>
      </c>
      <c r="H2" s="167"/>
      <c r="I2" s="167"/>
      <c r="J2" s="167"/>
      <c r="K2" s="167"/>
      <c r="L2" s="167"/>
      <c r="M2" s="168"/>
    </row>
    <row r="3" spans="1:13" ht="42.75" customHeight="1" x14ac:dyDescent="0.2">
      <c r="A3" s="160"/>
      <c r="B3" s="161"/>
      <c r="C3" s="162"/>
      <c r="D3" s="163"/>
      <c r="E3" s="164"/>
      <c r="F3" s="165"/>
      <c r="G3" s="67" t="s">
        <v>40</v>
      </c>
      <c r="H3" s="144" t="s">
        <v>3</v>
      </c>
      <c r="I3" s="144" t="s">
        <v>4</v>
      </c>
      <c r="J3" s="144" t="s">
        <v>5</v>
      </c>
      <c r="K3" s="144" t="s">
        <v>6</v>
      </c>
      <c r="L3" s="66" t="s">
        <v>41</v>
      </c>
      <c r="M3" s="145" t="s">
        <v>7</v>
      </c>
    </row>
    <row r="4" spans="1:13" ht="26.25" customHeight="1" x14ac:dyDescent="0.2">
      <c r="A4" s="169" t="s">
        <v>38</v>
      </c>
      <c r="B4" s="170"/>
      <c r="C4" s="170"/>
      <c r="D4" s="170"/>
      <c r="E4" s="170"/>
      <c r="F4" s="170"/>
      <c r="G4" s="170"/>
      <c r="H4" s="170"/>
      <c r="I4" s="170"/>
      <c r="J4" s="170"/>
      <c r="K4" s="170"/>
      <c r="L4" s="170"/>
      <c r="M4" s="171"/>
    </row>
    <row r="5" spans="1:13" ht="23.25" customHeight="1" x14ac:dyDescent="0.2">
      <c r="A5" s="172" t="s">
        <v>53</v>
      </c>
      <c r="B5" s="173"/>
      <c r="C5" s="173"/>
      <c r="D5" s="173"/>
      <c r="E5" s="173"/>
      <c r="F5" s="173"/>
      <c r="G5" s="173"/>
      <c r="H5" s="173"/>
      <c r="I5" s="173"/>
      <c r="J5" s="173"/>
      <c r="K5" s="173"/>
      <c r="L5" s="173"/>
      <c r="M5" s="174"/>
    </row>
    <row r="6" spans="1:13" x14ac:dyDescent="0.2">
      <c r="A6" s="53" t="s">
        <v>52</v>
      </c>
      <c r="B6" s="12" t="s">
        <v>8</v>
      </c>
      <c r="C6" s="123">
        <v>0</v>
      </c>
      <c r="D6" s="23">
        <v>42285</v>
      </c>
      <c r="E6" s="86">
        <v>5.6985E-4</v>
      </c>
      <c r="F6" s="59">
        <v>2</v>
      </c>
      <c r="G6" s="68">
        <v>-0.37482185653981981</v>
      </c>
      <c r="H6" s="85">
        <v>-2.9165897655494155</v>
      </c>
      <c r="I6" s="85" t="s">
        <v>65</v>
      </c>
      <c r="J6" s="85" t="s">
        <v>65</v>
      </c>
      <c r="K6" s="85" t="s">
        <v>65</v>
      </c>
      <c r="L6" s="85" t="s">
        <v>65</v>
      </c>
      <c r="M6" s="85">
        <v>-2.6636693667732247</v>
      </c>
    </row>
    <row r="7" spans="1:13" ht="21" customHeight="1" x14ac:dyDescent="0.2">
      <c r="A7" s="194" t="s">
        <v>55</v>
      </c>
      <c r="B7" s="195"/>
      <c r="C7" s="195"/>
      <c r="D7" s="196"/>
      <c r="E7" s="130">
        <f>SUM(E6:E6)</f>
        <v>5.6985E-4</v>
      </c>
      <c r="F7" s="131">
        <f>SUM(F6:F6)</f>
        <v>2</v>
      </c>
      <c r="G7" s="102">
        <f>G6</f>
        <v>-0.37482185653981981</v>
      </c>
      <c r="H7" s="102">
        <f>H6</f>
        <v>-2.9165897655494155</v>
      </c>
      <c r="I7" s="103"/>
      <c r="J7" s="103"/>
      <c r="K7" s="103"/>
      <c r="L7" s="103"/>
      <c r="M7" s="104">
        <f>M6</f>
        <v>-2.6636693667732247</v>
      </c>
    </row>
    <row r="8" spans="1:13" x14ac:dyDescent="0.2">
      <c r="A8" s="118"/>
      <c r="B8" s="119"/>
      <c r="C8" s="119"/>
      <c r="D8" s="120"/>
      <c r="E8" s="121"/>
      <c r="F8" s="122"/>
      <c r="G8" s="114"/>
      <c r="H8" s="114"/>
      <c r="I8" s="114"/>
      <c r="J8" s="114"/>
      <c r="K8" s="115"/>
      <c r="L8" s="116"/>
      <c r="M8" s="117"/>
    </row>
    <row r="9" spans="1:13" ht="23.25" customHeight="1" x14ac:dyDescent="0.2">
      <c r="A9" s="175" t="s">
        <v>33</v>
      </c>
      <c r="B9" s="176"/>
      <c r="C9" s="176"/>
      <c r="D9" s="176"/>
      <c r="E9" s="176"/>
      <c r="F9" s="176"/>
      <c r="G9" s="176"/>
      <c r="H9" s="176"/>
      <c r="I9" s="176"/>
      <c r="J9" s="176"/>
      <c r="K9" s="176"/>
      <c r="L9" s="176"/>
      <c r="M9" s="177"/>
    </row>
    <row r="10" spans="1:13" s="14" customFormat="1" x14ac:dyDescent="0.2">
      <c r="A10" s="53" t="s">
        <v>46</v>
      </c>
      <c r="B10" s="12" t="s">
        <v>8</v>
      </c>
      <c r="C10" s="12" t="s">
        <v>23</v>
      </c>
      <c r="D10" s="23">
        <v>36433</v>
      </c>
      <c r="E10" s="86">
        <v>28.05969842</v>
      </c>
      <c r="F10" s="59">
        <v>29807</v>
      </c>
      <c r="G10" s="68">
        <v>1.09712441278383</v>
      </c>
      <c r="H10" s="85">
        <v>3.79746402396992</v>
      </c>
      <c r="I10" s="85">
        <v>0.70040349402680202</v>
      </c>
      <c r="J10" s="85">
        <v>2.5090251890441002</v>
      </c>
      <c r="K10" s="85">
        <v>3.44503180507603</v>
      </c>
      <c r="L10" s="85">
        <v>3.0241765168453201</v>
      </c>
      <c r="M10" s="85">
        <v>5.1973243527228901</v>
      </c>
    </row>
    <row r="11" spans="1:13" s="2" customFormat="1" ht="12.75" customHeight="1" x14ac:dyDescent="0.2">
      <c r="A11" s="53" t="s">
        <v>27</v>
      </c>
      <c r="B11" s="12" t="s">
        <v>8</v>
      </c>
      <c r="C11" s="12" t="s">
        <v>18</v>
      </c>
      <c r="D11" s="24">
        <v>40834</v>
      </c>
      <c r="E11" s="108">
        <v>13.268000000000001</v>
      </c>
      <c r="F11" s="109">
        <v>9176</v>
      </c>
      <c r="G11" s="69">
        <v>0.83</v>
      </c>
      <c r="H11" s="69">
        <v>3.08</v>
      </c>
      <c r="I11" s="69">
        <v>-0.55000000000000004</v>
      </c>
      <c r="J11" s="69">
        <v>2.7</v>
      </c>
      <c r="K11" s="69">
        <v>2.92</v>
      </c>
      <c r="L11" s="69" t="s">
        <v>66</v>
      </c>
      <c r="M11" s="70">
        <v>3.35</v>
      </c>
    </row>
    <row r="12" spans="1:13" s="2" customFormat="1" ht="12.75" customHeight="1" x14ac:dyDescent="0.2">
      <c r="A12" s="53" t="s">
        <v>30</v>
      </c>
      <c r="B12" s="12" t="s">
        <v>8</v>
      </c>
      <c r="C12" s="12" t="s">
        <v>18</v>
      </c>
      <c r="D12" s="24">
        <v>36738</v>
      </c>
      <c r="E12" s="87">
        <v>96.698428000000007</v>
      </c>
      <c r="F12" s="25">
        <v>48478</v>
      </c>
      <c r="G12" s="101">
        <v>1.45</v>
      </c>
      <c r="H12" s="101">
        <v>4.33</v>
      </c>
      <c r="I12" s="92">
        <v>0.62</v>
      </c>
      <c r="J12" s="92">
        <v>3.73</v>
      </c>
      <c r="K12" s="101">
        <v>3.56</v>
      </c>
      <c r="L12" s="101">
        <v>3.88</v>
      </c>
      <c r="M12" s="101">
        <v>4.68</v>
      </c>
    </row>
    <row r="13" spans="1:13" ht="12.75" customHeight="1" x14ac:dyDescent="0.2">
      <c r="A13" s="54" t="s">
        <v>11</v>
      </c>
      <c r="B13" s="26" t="s">
        <v>8</v>
      </c>
      <c r="C13" s="26" t="s">
        <v>18</v>
      </c>
      <c r="D13" s="27">
        <v>37816</v>
      </c>
      <c r="E13" s="111">
        <v>47.387778156821199</v>
      </c>
      <c r="F13" s="112">
        <v>39951</v>
      </c>
      <c r="G13" s="113">
        <v>0.91394019407973204</v>
      </c>
      <c r="H13" s="113">
        <v>2.2436595619635957</v>
      </c>
      <c r="I13" s="113">
        <v>0.53135915266304679</v>
      </c>
      <c r="J13" s="113">
        <v>3.2824077608350821</v>
      </c>
      <c r="K13" s="13">
        <v>3.6498708002662861</v>
      </c>
      <c r="L13" s="110">
        <v>3.0867255004125349</v>
      </c>
      <c r="M13" s="13">
        <v>2.929864451112052</v>
      </c>
    </row>
    <row r="14" spans="1:13" s="20" customFormat="1" ht="23.25" customHeight="1" x14ac:dyDescent="0.2">
      <c r="A14" s="197" t="s">
        <v>35</v>
      </c>
      <c r="B14" s="198"/>
      <c r="C14" s="198"/>
      <c r="D14" s="199"/>
      <c r="E14" s="156">
        <f>SUM(E10:E13)</f>
        <v>185.41390457682121</v>
      </c>
      <c r="F14" s="41">
        <f>SUM(F10:F13)</f>
        <v>127412</v>
      </c>
      <c r="G14" s="102">
        <f>($E$10*G10+$E$11*G11+$E$12*G12+$E$13*G13+$E$36*G36)/($E$14+$E$36)</f>
        <v>1.1693306722191152</v>
      </c>
      <c r="H14" s="103">
        <f>($E$10*H10+$E$11*H11+$E$12*H12+$E$13*H13+$E$36*H36)/($E$14+$E$36)</f>
        <v>3.8318883557890571</v>
      </c>
      <c r="I14" s="103">
        <f>($E$10*I10+$E$11*I11+$E$12*I12+$E$13*I13+$E$36*I36)/($E$14+$E$36)</f>
        <v>0.72595095396000553</v>
      </c>
      <c r="J14" s="103">
        <f>($E$10*J10+$E$11*J11+$E$12*J12+$E$13*J13+$E$36*J36)/($E$14+$E$36)</f>
        <v>3.266204581149176</v>
      </c>
      <c r="K14" s="103">
        <f>($E$10*K10+$E$11*K11+$E$12*K12+$E$13*K13+$E$36*K36)/($E$14+$E$36)</f>
        <v>3.5722160487957559</v>
      </c>
      <c r="L14" s="103">
        <f>($E$10*L10+$E$12*L12+$E$13*L13+$E$36*L36)/($E$10+$E$12+$E$13+$E$36)</f>
        <v>3.4136973168444849</v>
      </c>
      <c r="M14" s="104">
        <f>($E$10*M10+$E$11*M11+$E$12*M12+$E$13*M13+$E$36*M36)/($E$14+$E$36)</f>
        <v>4.9764806416867993</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78" t="s">
        <v>34</v>
      </c>
      <c r="B16" s="178"/>
      <c r="C16" s="178"/>
      <c r="D16" s="178"/>
      <c r="E16" s="178"/>
      <c r="F16" s="178"/>
      <c r="G16" s="178"/>
      <c r="H16" s="178"/>
      <c r="I16" s="178"/>
      <c r="J16" s="178"/>
      <c r="K16" s="178"/>
      <c r="L16" s="178"/>
      <c r="M16" s="178"/>
    </row>
    <row r="17" spans="1:13" x14ac:dyDescent="0.2">
      <c r="A17" s="56" t="s">
        <v>47</v>
      </c>
      <c r="B17" s="12" t="s">
        <v>8</v>
      </c>
      <c r="C17" s="12" t="s">
        <v>16</v>
      </c>
      <c r="D17" s="23">
        <v>36606</v>
      </c>
      <c r="E17" s="86">
        <v>13.098310380000001</v>
      </c>
      <c r="F17" s="59">
        <v>23142</v>
      </c>
      <c r="G17" s="68">
        <v>1.92745965302458</v>
      </c>
      <c r="H17" s="85">
        <v>5.1419003188402099</v>
      </c>
      <c r="I17" s="85">
        <v>0.63459186696388503</v>
      </c>
      <c r="J17" s="85">
        <v>3.17942408723151</v>
      </c>
      <c r="K17" s="85">
        <v>4.3142649543076699</v>
      </c>
      <c r="L17" s="85">
        <v>3.04629459533479</v>
      </c>
      <c r="M17" s="85">
        <v>5.1433765871340196</v>
      </c>
    </row>
    <row r="18" spans="1:13" x14ac:dyDescent="0.2">
      <c r="A18" s="56" t="s">
        <v>49</v>
      </c>
      <c r="B18" s="12" t="s">
        <v>8</v>
      </c>
      <c r="C18" s="12" t="s">
        <v>17</v>
      </c>
      <c r="D18" s="23">
        <v>36091</v>
      </c>
      <c r="E18" s="87">
        <v>0.40708964000000003</v>
      </c>
      <c r="F18" s="25">
        <v>488</v>
      </c>
      <c r="G18" s="69">
        <v>0.88441408979531566</v>
      </c>
      <c r="H18" s="69">
        <v>3.6243881039487835</v>
      </c>
      <c r="I18" s="69">
        <v>1.2396391673103357</v>
      </c>
      <c r="J18" s="69">
        <v>2.557644740155629</v>
      </c>
      <c r="K18" s="69">
        <v>4.3831485360035893</v>
      </c>
      <c r="L18" s="110" t="s">
        <v>65</v>
      </c>
      <c r="M18" s="69">
        <v>4.4161060950881792</v>
      </c>
    </row>
    <row r="19" spans="1:13" ht="13.5" customHeight="1" x14ac:dyDescent="0.2">
      <c r="A19" s="56" t="s">
        <v>50</v>
      </c>
      <c r="B19" s="12" t="s">
        <v>8</v>
      </c>
      <c r="C19" s="12" t="s">
        <v>21</v>
      </c>
      <c r="D19" s="23">
        <v>39514</v>
      </c>
      <c r="E19" s="87">
        <v>6.1454370000000001E-2</v>
      </c>
      <c r="F19" s="25">
        <v>100</v>
      </c>
      <c r="G19" s="69">
        <v>3.1999608687436343</v>
      </c>
      <c r="H19" s="69">
        <v>8.2470984010923445</v>
      </c>
      <c r="I19" s="69">
        <v>1.2909195398147055</v>
      </c>
      <c r="J19" s="69">
        <v>2.3145429510406323</v>
      </c>
      <c r="K19" s="69">
        <v>3.7423586740743531</v>
      </c>
      <c r="L19" s="110" t="s">
        <v>65</v>
      </c>
      <c r="M19" s="69">
        <v>3.7054349902040373</v>
      </c>
    </row>
    <row r="20" spans="1:13" ht="12.75" customHeight="1" x14ac:dyDescent="0.2">
      <c r="A20" s="56" t="s">
        <v>51</v>
      </c>
      <c r="B20" s="12" t="s">
        <v>8</v>
      </c>
      <c r="C20" s="12" t="s">
        <v>16</v>
      </c>
      <c r="D20" s="23">
        <v>39514</v>
      </c>
      <c r="E20" s="87">
        <v>0.65590166999999999</v>
      </c>
      <c r="F20" s="25">
        <v>1692</v>
      </c>
      <c r="G20" s="69">
        <v>1.2456388498753856</v>
      </c>
      <c r="H20" s="69">
        <v>4.7880475224259644</v>
      </c>
      <c r="I20" s="69">
        <v>2.7036349148727323</v>
      </c>
      <c r="J20" s="69">
        <v>3.1398556241816422</v>
      </c>
      <c r="K20" s="69">
        <v>4.0086898264426463</v>
      </c>
      <c r="L20" s="110" t="s">
        <v>65</v>
      </c>
      <c r="M20" s="69">
        <v>4.5801031830982941</v>
      </c>
    </row>
    <row r="21" spans="1:13" ht="12.75" customHeight="1" x14ac:dyDescent="0.2">
      <c r="A21" s="56" t="s">
        <v>54</v>
      </c>
      <c r="B21" s="12" t="s">
        <v>8</v>
      </c>
      <c r="C21" s="12" t="s">
        <v>16</v>
      </c>
      <c r="D21" s="23">
        <v>42285</v>
      </c>
      <c r="E21" s="87">
        <v>2.9078799999999998E-2</v>
      </c>
      <c r="F21" s="25">
        <v>10</v>
      </c>
      <c r="G21" s="69">
        <v>-2.5882734261062357E-2</v>
      </c>
      <c r="H21" s="69">
        <v>-0.97413850143532876</v>
      </c>
      <c r="I21" s="69" t="s">
        <v>65</v>
      </c>
      <c r="J21" s="69" t="s">
        <v>65</v>
      </c>
      <c r="K21" s="69" t="s">
        <v>65</v>
      </c>
      <c r="L21" s="110" t="s">
        <v>65</v>
      </c>
      <c r="M21" s="69">
        <v>-0.98226646028211073</v>
      </c>
    </row>
    <row r="22" spans="1:13" ht="12.75" customHeight="1" x14ac:dyDescent="0.2">
      <c r="A22" s="53" t="s">
        <v>12</v>
      </c>
      <c r="B22" s="12" t="s">
        <v>8</v>
      </c>
      <c r="C22" s="12" t="s">
        <v>19</v>
      </c>
      <c r="D22" s="24">
        <v>40834</v>
      </c>
      <c r="E22" s="108">
        <v>7.492</v>
      </c>
      <c r="F22" s="109">
        <v>5423</v>
      </c>
      <c r="G22" s="69">
        <v>3.22</v>
      </c>
      <c r="H22" s="69">
        <v>9.59</v>
      </c>
      <c r="I22" s="110">
        <v>-0.57999999999999996</v>
      </c>
      <c r="J22" s="110">
        <v>5.62</v>
      </c>
      <c r="K22" s="110">
        <v>5.0199999999999996</v>
      </c>
      <c r="L22" s="110" t="s">
        <v>66</v>
      </c>
      <c r="M22" s="69">
        <v>5.27</v>
      </c>
    </row>
    <row r="23" spans="1:13" x14ac:dyDescent="0.2">
      <c r="A23" s="53" t="s">
        <v>31</v>
      </c>
      <c r="B23" s="12" t="s">
        <v>8</v>
      </c>
      <c r="C23" s="12" t="s">
        <v>16</v>
      </c>
      <c r="D23" s="24">
        <v>38245</v>
      </c>
      <c r="E23" s="87">
        <v>42.683528000000003</v>
      </c>
      <c r="F23" s="25">
        <v>36623</v>
      </c>
      <c r="G23" s="101">
        <v>2.0299999999999998</v>
      </c>
      <c r="H23" s="101">
        <v>6.34</v>
      </c>
      <c r="I23" s="92">
        <v>0.76</v>
      </c>
      <c r="J23" s="101">
        <v>4.7300000000000004</v>
      </c>
      <c r="K23" s="92">
        <v>4.63</v>
      </c>
      <c r="L23" s="92">
        <v>3.9</v>
      </c>
      <c r="M23" s="92">
        <v>5.0199999999999996</v>
      </c>
    </row>
    <row r="24" spans="1:13" ht="12.75" customHeight="1" x14ac:dyDescent="0.2">
      <c r="A24" s="55" t="s">
        <v>13</v>
      </c>
      <c r="B24" s="22" t="s">
        <v>8</v>
      </c>
      <c r="C24" s="22" t="s">
        <v>20</v>
      </c>
      <c r="D24" s="23">
        <v>37834</v>
      </c>
      <c r="E24" s="111">
        <v>55.345884975493902</v>
      </c>
      <c r="F24" s="112">
        <v>47452</v>
      </c>
      <c r="G24" s="113">
        <v>2.9480537773254323</v>
      </c>
      <c r="H24" s="113">
        <v>9.1934569581242354</v>
      </c>
      <c r="I24" s="113">
        <v>1.9937416844177713</v>
      </c>
      <c r="J24" s="113">
        <v>6.1316520676983899</v>
      </c>
      <c r="K24" s="13">
        <v>5.8719151404896142</v>
      </c>
      <c r="L24" s="110">
        <v>2.1417952197699153</v>
      </c>
      <c r="M24" s="13">
        <v>4.0824931822271315</v>
      </c>
    </row>
    <row r="25" spans="1:13" ht="12.75" customHeight="1" x14ac:dyDescent="0.2">
      <c r="A25" s="56" t="s">
        <v>28</v>
      </c>
      <c r="B25" s="22" t="s">
        <v>8</v>
      </c>
      <c r="C25" s="22" t="s">
        <v>25</v>
      </c>
      <c r="D25" s="23">
        <v>39078</v>
      </c>
      <c r="E25" s="111">
        <v>15.6654791412112</v>
      </c>
      <c r="F25" s="112">
        <v>17683</v>
      </c>
      <c r="G25" s="113">
        <v>5.7096660873137139</v>
      </c>
      <c r="H25" s="113">
        <v>19.116545639966056</v>
      </c>
      <c r="I25" s="113">
        <v>2.0572569951697206</v>
      </c>
      <c r="J25" s="113">
        <v>10.089143020125624</v>
      </c>
      <c r="K25" s="13">
        <v>8.6939769257780242</v>
      </c>
      <c r="L25" s="69">
        <v>1.2106081908654476</v>
      </c>
      <c r="M25" s="13">
        <v>1.3901849880186834</v>
      </c>
    </row>
    <row r="26" spans="1:13" ht="12.75" customHeight="1" x14ac:dyDescent="0.2">
      <c r="A26" s="30" t="s">
        <v>34</v>
      </c>
      <c r="B26" s="31" t="s">
        <v>8</v>
      </c>
      <c r="C26" s="31"/>
      <c r="D26" s="32"/>
      <c r="E26" s="62">
        <f>SUM(E17:E25)</f>
        <v>135.43872697670511</v>
      </c>
      <c r="F26" s="33">
        <f>SUM(F17:F25)</f>
        <v>132613</v>
      </c>
      <c r="G26" s="105">
        <f>($E$17*G17+$E$18*G18+$E$19*G19+$E$20*G20+$E$22*G22+$E$23*G23+$E$24*G24+$E$25*G25+$E$21*G21)/($E$26)</f>
        <v>2.8795199640238414</v>
      </c>
      <c r="H26" s="105">
        <f>($E$17*H17+$E$18*H18+$E$19*H19+$E$20*H20+$E$22*H22+$E$23*H23+$E$24*H24+$E$25*H25)/($E$26-$E$21)</f>
        <v>9.0335119252384661</v>
      </c>
      <c r="I26" s="105">
        <f>($E$17*I17+$E$18*I18+$E$19*I19+$E$20*I20+$E$22*I22+$E$23*I23+$E$24*I24+$E$25*I25)/($E$26-$E$21)</f>
        <v>1.3391720236151801</v>
      </c>
      <c r="J26" s="105">
        <f>($E$17*J17+$E$18*J18+$E$19*J19+$E$20*J20+$E$22*J22+$E$23*J23+$E$24*J24+$E$25*J25)/($E$26-$E$21)</f>
        <v>5.8068169967035361</v>
      </c>
      <c r="K26" s="105">
        <f>($E$17*K17+$E$18*K18+$E$19*K19+$E$20*K20+$E$22*K22+$E$23*K23+$E$24*K24+$E$25*K25)/($E$26-$E$21)</f>
        <v>5.594648870416643</v>
      </c>
      <c r="L26" s="106">
        <f>($E$17*L17+$E$24*L24+$E$23*L23+$E$25*L25)/($E$17+$E$24+$E$23+$E$25)</f>
        <v>2.7120647935694984</v>
      </c>
      <c r="M26" s="107">
        <f>($E$17*M17+$E$18*M18+$E$19*M19+$E$20*M20+$E$22*M22+$E$23*M23+$E$24*M24+$E$25*M25+$E$21*M21)/$E$26</f>
        <v>4.2369846404211291</v>
      </c>
    </row>
    <row r="27" spans="1:13" s="14" customFormat="1" ht="12.75" customHeight="1" x14ac:dyDescent="0.2">
      <c r="A27" s="51"/>
      <c r="B27" s="15"/>
      <c r="C27" s="15"/>
      <c r="D27" s="42"/>
      <c r="E27" s="64"/>
      <c r="F27" s="28"/>
      <c r="G27" s="73"/>
      <c r="H27" s="74"/>
      <c r="I27" s="74"/>
      <c r="J27" s="74"/>
      <c r="K27" s="74"/>
      <c r="L27" s="74"/>
      <c r="M27" s="75"/>
    </row>
    <row r="28" spans="1:13" ht="12.75" customHeight="1" x14ac:dyDescent="0.2">
      <c r="A28" s="56" t="s">
        <v>48</v>
      </c>
      <c r="B28" s="12" t="s">
        <v>9</v>
      </c>
      <c r="C28" s="12" t="s">
        <v>16</v>
      </c>
      <c r="D28" s="23">
        <v>38808</v>
      </c>
      <c r="E28" s="86">
        <v>1.0676966233280332</v>
      </c>
      <c r="F28" s="59">
        <v>615</v>
      </c>
      <c r="G28" s="68">
        <v>2.0290122652295599</v>
      </c>
      <c r="H28" s="70">
        <v>3.9909625381934699</v>
      </c>
      <c r="I28" s="70">
        <v>1.21537996262848</v>
      </c>
      <c r="J28" s="70">
        <v>1.25452007843261</v>
      </c>
      <c r="K28" s="70">
        <v>2.0963015357116501</v>
      </c>
      <c r="L28" s="70">
        <v>2.99945005216036</v>
      </c>
      <c r="M28" s="85">
        <v>3.8101482235169302</v>
      </c>
    </row>
    <row r="29" spans="1:13" ht="12.75" customHeight="1" x14ac:dyDescent="0.2">
      <c r="A29" s="55" t="s">
        <v>14</v>
      </c>
      <c r="B29" s="22" t="s">
        <v>9</v>
      </c>
      <c r="C29" s="22" t="s">
        <v>20</v>
      </c>
      <c r="D29" s="23">
        <v>37816</v>
      </c>
      <c r="E29" s="111">
        <v>3.9944397999944998</v>
      </c>
      <c r="F29" s="112">
        <v>2306</v>
      </c>
      <c r="G29" s="13">
        <v>4.0010584320157916</v>
      </c>
      <c r="H29" s="13">
        <v>6.8611815855537328</v>
      </c>
      <c r="I29" s="13">
        <v>2.4740486928986005</v>
      </c>
      <c r="J29" s="13">
        <v>3.0856121134132275</v>
      </c>
      <c r="K29" s="13">
        <v>3.1536061680405014</v>
      </c>
      <c r="L29" s="110">
        <v>1.0763354986896401</v>
      </c>
      <c r="M29" s="13">
        <v>2.3449840520078924</v>
      </c>
    </row>
    <row r="30" spans="1:13" ht="12.75" customHeight="1" x14ac:dyDescent="0.2">
      <c r="A30" s="30" t="s">
        <v>34</v>
      </c>
      <c r="B30" s="31" t="s">
        <v>9</v>
      </c>
      <c r="C30" s="35"/>
      <c r="D30" s="36"/>
      <c r="E30" s="63">
        <f>SUM(E28:E29)</f>
        <v>5.0621364233225332</v>
      </c>
      <c r="F30" s="34">
        <f>SUM(F28:F29)</f>
        <v>2921</v>
      </c>
      <c r="G30" s="105">
        <f>($E$28*G28+$E$29*G29)/$E$30</f>
        <v>3.5851180350672096</v>
      </c>
      <c r="H30" s="106">
        <f t="shared" ref="H30:M30" si="0">($E$28*H28+$E$29*H29)/$E$30</f>
        <v>6.2558001954040456</v>
      </c>
      <c r="I30" s="106">
        <f t="shared" si="0"/>
        <v>2.208572569614681</v>
      </c>
      <c r="J30" s="106">
        <f t="shared" si="0"/>
        <v>2.6994015060214052</v>
      </c>
      <c r="K30" s="106">
        <f t="shared" si="0"/>
        <v>2.9306013946871863</v>
      </c>
      <c r="L30" s="107">
        <f t="shared" si="0"/>
        <v>1.481955328600506</v>
      </c>
      <c r="M30" s="107">
        <f t="shared" si="0"/>
        <v>2.654013818834021</v>
      </c>
    </row>
    <row r="31" spans="1:13" s="14" customFormat="1" ht="12.75" customHeight="1" x14ac:dyDescent="0.2">
      <c r="A31" s="51"/>
      <c r="B31" s="15"/>
      <c r="C31" s="15"/>
      <c r="D31" s="42"/>
      <c r="E31" s="64"/>
      <c r="F31" s="28"/>
      <c r="G31" s="73"/>
      <c r="H31" s="71"/>
      <c r="I31" s="71"/>
      <c r="J31" s="71"/>
      <c r="K31" s="71"/>
      <c r="L31" s="71"/>
      <c r="M31" s="72"/>
    </row>
    <row r="32" spans="1:13" s="20" customFormat="1" ht="21" customHeight="1" x14ac:dyDescent="0.2">
      <c r="A32" s="200" t="s">
        <v>36</v>
      </c>
      <c r="B32" s="201"/>
      <c r="C32" s="201"/>
      <c r="D32" s="202"/>
      <c r="E32" s="157">
        <f>E30+E26</f>
        <v>140.50086340002764</v>
      </c>
      <c r="F32" s="34">
        <f>F30+F26</f>
        <v>135534</v>
      </c>
      <c r="G32" s="76">
        <f>($E$26*G26+$E$30*G30)/$E$32</f>
        <v>2.9049421116834266</v>
      </c>
      <c r="H32" s="76">
        <f>($E$26*H26+$E$30*H30)/$E$32</f>
        <v>8.9334331400921378</v>
      </c>
      <c r="I32" s="76">
        <f>($E$26*I26+$E$30*I30)/$E$32</f>
        <v>1.3704958465715571</v>
      </c>
      <c r="J32" s="76">
        <f t="shared" ref="J32:M32" si="1">($E$26*J26+$E$30*J30)/$E$32</f>
        <v>5.6948592424441014</v>
      </c>
      <c r="K32" s="76">
        <f t="shared" si="1"/>
        <v>5.4986653196113044</v>
      </c>
      <c r="L32" s="76">
        <f>($E$26*L26+$E$30*L30)/$E$32</f>
        <v>2.6677449098577228</v>
      </c>
      <c r="M32" s="76">
        <f t="shared" si="1"/>
        <v>4.1799514374991089</v>
      </c>
    </row>
    <row r="33" spans="1:13" s="20" customFormat="1" ht="26.25" customHeight="1" x14ac:dyDescent="0.2">
      <c r="A33" s="179" t="s">
        <v>37</v>
      </c>
      <c r="B33" s="179"/>
      <c r="C33" s="179"/>
      <c r="D33" s="179"/>
      <c r="E33" s="65">
        <f>SUM(E7,E14,E32)</f>
        <v>325.91533782684883</v>
      </c>
      <c r="F33" s="48">
        <f>SUM(F7,F14, F32)</f>
        <v>262948</v>
      </c>
      <c r="G33" s="146"/>
      <c r="H33" s="180"/>
      <c r="I33" s="181"/>
      <c r="J33" s="181"/>
      <c r="K33" s="181"/>
      <c r="L33" s="181"/>
      <c r="M33" s="182"/>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65.796999999999997</v>
      </c>
      <c r="F36" s="89">
        <v>12825</v>
      </c>
      <c r="G36" s="90">
        <v>1.04</v>
      </c>
      <c r="H36" s="90">
        <v>4.41</v>
      </c>
      <c r="I36" s="90">
        <v>1.29</v>
      </c>
      <c r="J36" s="90">
        <v>3.01</v>
      </c>
      <c r="K36" s="90">
        <v>3.72</v>
      </c>
      <c r="L36" s="90">
        <v>3.13</v>
      </c>
      <c r="M36" s="91">
        <v>7.12</v>
      </c>
    </row>
    <row r="37" spans="1:13" ht="31.5" customHeight="1" x14ac:dyDescent="0.2">
      <c r="A37" s="183" t="s">
        <v>26</v>
      </c>
      <c r="B37" s="184"/>
      <c r="C37" s="184"/>
      <c r="D37" s="185"/>
      <c r="E37" s="158">
        <f>E33+E36</f>
        <v>391.71233782684885</v>
      </c>
      <c r="F37" s="97">
        <f>F33+F36</f>
        <v>275773</v>
      </c>
      <c r="G37" s="98"/>
      <c r="H37" s="99"/>
      <c r="I37" s="99"/>
      <c r="J37" s="99"/>
      <c r="K37" s="99"/>
      <c r="L37" s="99"/>
      <c r="M37" s="99"/>
    </row>
    <row r="38" spans="1:13" ht="41.25" customHeight="1" x14ac:dyDescent="0.2">
      <c r="A38" s="186" t="s">
        <v>44</v>
      </c>
      <c r="B38" s="187"/>
      <c r="C38" s="187"/>
      <c r="D38" s="187"/>
      <c r="E38" s="187"/>
      <c r="F38" s="187"/>
      <c r="G38" s="187"/>
      <c r="H38" s="187"/>
      <c r="I38" s="187"/>
      <c r="J38" s="187"/>
      <c r="K38" s="187"/>
      <c r="L38" s="187"/>
      <c r="M38" s="188"/>
    </row>
    <row r="39" spans="1:13" s="4" customFormat="1" ht="24" customHeight="1" x14ac:dyDescent="0.2">
      <c r="A39" s="189" t="s">
        <v>24</v>
      </c>
      <c r="B39" s="190"/>
      <c r="C39" s="190"/>
      <c r="D39" s="190"/>
      <c r="E39" s="190"/>
      <c r="F39" s="190"/>
      <c r="G39" s="190"/>
      <c r="H39" s="190"/>
      <c r="I39" s="190"/>
      <c r="J39" s="190"/>
      <c r="K39" s="190"/>
      <c r="L39" s="190"/>
      <c r="M39" s="191"/>
    </row>
    <row r="40" spans="1:13" s="4" customFormat="1" ht="24" customHeight="1" x14ac:dyDescent="0.2">
      <c r="A40" s="147" t="s">
        <v>42</v>
      </c>
      <c r="B40" s="148"/>
      <c r="C40" s="148"/>
      <c r="D40" s="148"/>
      <c r="E40" s="148"/>
      <c r="F40" s="148"/>
      <c r="G40" s="148"/>
      <c r="H40" s="148"/>
      <c r="I40" s="148"/>
      <c r="J40" s="148"/>
      <c r="K40" s="148"/>
      <c r="L40" s="148"/>
      <c r="M40" s="149"/>
    </row>
    <row r="41" spans="1:13" ht="22.5" customHeight="1" x14ac:dyDescent="0.2">
      <c r="B41" s="11"/>
      <c r="C41" s="11"/>
      <c r="D41" s="11"/>
      <c r="E41" s="192" t="s">
        <v>39</v>
      </c>
      <c r="F41" s="193"/>
      <c r="G41" s="79">
        <f>($E$14*G14+$E$26*G26+$E$30*G30+$E$36*G36)/$E$37</f>
        <v>1.7701406198818992</v>
      </c>
      <c r="H41" s="79">
        <f>($E$14*H14+$E$26*H26+$E$30*H30+$E$36*H36)/$E$37</f>
        <v>5.7588311712964684</v>
      </c>
      <c r="I41" s="79">
        <f t="shared" ref="I41:M41" si="2">($E$14*I14+$E$26*I26+$E$30*I30+$E$36*I36)/$E$37</f>
        <v>1.0518825700521668</v>
      </c>
      <c r="J41" s="79">
        <f t="shared" si="2"/>
        <v>4.0942834834871178</v>
      </c>
      <c r="K41" s="79">
        <f t="shared" si="2"/>
        <v>4.2880206425738328</v>
      </c>
      <c r="L41" s="79">
        <f t="shared" si="2"/>
        <v>3.0984778995194628</v>
      </c>
      <c r="M41" s="79">
        <f t="shared" si="2"/>
        <v>5.0508241423824689</v>
      </c>
    </row>
    <row r="42" spans="1:13" ht="16.5" customHeight="1" x14ac:dyDescent="0.2">
      <c r="B42" s="10"/>
      <c r="C42" s="10"/>
      <c r="D42" s="10"/>
      <c r="E42" s="16"/>
      <c r="F42" s="100" t="s">
        <v>45</v>
      </c>
      <c r="G42" s="80"/>
      <c r="H42" s="80">
        <f>H41-'Jan-2017'!H41</f>
        <v>0.56669382557197157</v>
      </c>
      <c r="I42" s="80">
        <f>I41-'Jan-2017'!I41</f>
        <v>-0.61552903179807039</v>
      </c>
      <c r="J42" s="80">
        <f>J41-'Jan-2017'!J41</f>
        <v>0.23394649933242828</v>
      </c>
      <c r="K42" s="80">
        <f>K41-'Jan-2017'!K41</f>
        <v>-5.7175273900210044E-2</v>
      </c>
      <c r="L42" s="80">
        <f>L41-'Jan-2017'!L41</f>
        <v>0.13527665005548517</v>
      </c>
      <c r="M42" s="80">
        <f>M41-'Jan-2017'!M41</f>
        <v>7.091670527639593E-2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67</v>
      </c>
      <c r="B46" s="81"/>
      <c r="C46" s="81"/>
      <c r="D46" s="20"/>
      <c r="E46" s="82">
        <f>E37-'Dec-2016'!E37</f>
        <v>11.115925645591801</v>
      </c>
      <c r="F46" s="83">
        <f>E46/'Dec-2016'!E37</f>
        <v>2.9206595989396504E-2</v>
      </c>
      <c r="H46" s="6"/>
      <c r="I46" s="6"/>
      <c r="J46" s="6"/>
      <c r="K46" s="6"/>
      <c r="L46" s="6"/>
      <c r="M46" s="6"/>
    </row>
    <row r="47" spans="1:13" x14ac:dyDescent="0.2">
      <c r="A47" s="20" t="s">
        <v>68</v>
      </c>
      <c r="B47" s="81"/>
      <c r="C47" s="81"/>
      <c r="D47" s="20"/>
      <c r="E47" s="84">
        <f>F37-'Dec-2016'!F37</f>
        <v>3536</v>
      </c>
      <c r="F47" s="83">
        <f>E47/'Dec-2016'!F37</f>
        <v>1.2988682655186474E-2</v>
      </c>
      <c r="H47" s="5"/>
      <c r="I47" s="5"/>
      <c r="J47" s="5"/>
      <c r="K47" s="5"/>
      <c r="L47" s="5"/>
      <c r="M47" s="5"/>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1:F41"/>
    <mergeCell ref="A32:D32"/>
    <mergeCell ref="A33:D33"/>
    <mergeCell ref="H33:M33"/>
    <mergeCell ref="A37:D37"/>
    <mergeCell ref="A38:M38"/>
    <mergeCell ref="A39:M3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tabSelected="1" workbookViewId="0">
      <selection activeCell="G45" sqref="G45"/>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59" t="s">
        <v>70</v>
      </c>
      <c r="B1" s="159"/>
      <c r="C1" s="159"/>
      <c r="D1" s="159"/>
      <c r="E1" s="159"/>
      <c r="F1" s="159"/>
      <c r="G1" s="159"/>
      <c r="H1" s="159"/>
      <c r="I1" s="159"/>
      <c r="J1" s="159"/>
      <c r="K1" s="159"/>
      <c r="L1" s="159"/>
      <c r="M1" s="159"/>
    </row>
    <row r="2" spans="1:13" ht="24" customHeight="1" x14ac:dyDescent="0.2">
      <c r="A2" s="160" t="s">
        <v>0</v>
      </c>
      <c r="B2" s="161" t="s">
        <v>10</v>
      </c>
      <c r="C2" s="162" t="s">
        <v>15</v>
      </c>
      <c r="D2" s="163" t="s">
        <v>29</v>
      </c>
      <c r="E2" s="164" t="s">
        <v>43</v>
      </c>
      <c r="F2" s="165" t="s">
        <v>1</v>
      </c>
      <c r="G2" s="166" t="s">
        <v>2</v>
      </c>
      <c r="H2" s="167"/>
      <c r="I2" s="167"/>
      <c r="J2" s="167"/>
      <c r="K2" s="167"/>
      <c r="L2" s="167"/>
      <c r="M2" s="168"/>
    </row>
    <row r="3" spans="1:13" ht="42.75" customHeight="1" x14ac:dyDescent="0.2">
      <c r="A3" s="160"/>
      <c r="B3" s="161"/>
      <c r="C3" s="162"/>
      <c r="D3" s="163"/>
      <c r="E3" s="164"/>
      <c r="F3" s="165"/>
      <c r="G3" s="67" t="s">
        <v>40</v>
      </c>
      <c r="H3" s="150" t="s">
        <v>3</v>
      </c>
      <c r="I3" s="150" t="s">
        <v>4</v>
      </c>
      <c r="J3" s="150" t="s">
        <v>5</v>
      </c>
      <c r="K3" s="150" t="s">
        <v>6</v>
      </c>
      <c r="L3" s="66" t="s">
        <v>41</v>
      </c>
      <c r="M3" s="151" t="s">
        <v>7</v>
      </c>
    </row>
    <row r="4" spans="1:13" ht="26.25" customHeight="1" x14ac:dyDescent="0.2">
      <c r="A4" s="169" t="s">
        <v>38</v>
      </c>
      <c r="B4" s="170"/>
      <c r="C4" s="170"/>
      <c r="D4" s="170"/>
      <c r="E4" s="170"/>
      <c r="F4" s="170"/>
      <c r="G4" s="170"/>
      <c r="H4" s="170"/>
      <c r="I4" s="170"/>
      <c r="J4" s="170"/>
      <c r="K4" s="170"/>
      <c r="L4" s="170"/>
      <c r="M4" s="171"/>
    </row>
    <row r="5" spans="1:13" ht="23.25" customHeight="1" x14ac:dyDescent="0.2">
      <c r="A5" s="172" t="s">
        <v>53</v>
      </c>
      <c r="B5" s="173"/>
      <c r="C5" s="173"/>
      <c r="D5" s="173"/>
      <c r="E5" s="173"/>
      <c r="F5" s="173"/>
      <c r="G5" s="173"/>
      <c r="H5" s="173"/>
      <c r="I5" s="173"/>
      <c r="J5" s="173"/>
      <c r="K5" s="173"/>
      <c r="L5" s="173"/>
      <c r="M5" s="174"/>
    </row>
    <row r="6" spans="1:13" x14ac:dyDescent="0.2">
      <c r="A6" s="53" t="s">
        <v>52</v>
      </c>
      <c r="B6" s="12" t="s">
        <v>8</v>
      </c>
      <c r="C6" s="123">
        <v>0</v>
      </c>
      <c r="D6" s="23">
        <v>42285</v>
      </c>
      <c r="E6" s="86">
        <v>6.1859000000000003E-4</v>
      </c>
      <c r="F6" s="59">
        <v>2</v>
      </c>
      <c r="G6" s="68">
        <v>-0.51233938509804844</v>
      </c>
      <c r="H6" s="85">
        <v>-3.0167240703161013</v>
      </c>
      <c r="I6" s="85" t="s">
        <v>65</v>
      </c>
      <c r="J6" s="85" t="s">
        <v>65</v>
      </c>
      <c r="K6" s="85" t="s">
        <v>65</v>
      </c>
      <c r="L6" s="85" t="s">
        <v>65</v>
      </c>
      <c r="M6" s="85">
        <v>-2.5953847797251628</v>
      </c>
    </row>
    <row r="7" spans="1:13" ht="21" customHeight="1" x14ac:dyDescent="0.2">
      <c r="A7" s="194" t="s">
        <v>55</v>
      </c>
      <c r="B7" s="195"/>
      <c r="C7" s="195"/>
      <c r="D7" s="196"/>
      <c r="E7" s="130">
        <f>SUM(E6:E6)</f>
        <v>6.1859000000000003E-4</v>
      </c>
      <c r="F7" s="131">
        <f>SUM(F6:F6)</f>
        <v>2</v>
      </c>
      <c r="G7" s="102">
        <f>G6</f>
        <v>-0.51233938509804844</v>
      </c>
      <c r="H7" s="102">
        <f>H6</f>
        <v>-3.0167240703161013</v>
      </c>
      <c r="I7" s="103"/>
      <c r="J7" s="103"/>
      <c r="K7" s="103"/>
      <c r="L7" s="103"/>
      <c r="M7" s="104">
        <f>M6</f>
        <v>-2.5953847797251628</v>
      </c>
    </row>
    <row r="8" spans="1:13" x14ac:dyDescent="0.2">
      <c r="A8" s="118"/>
      <c r="B8" s="119"/>
      <c r="C8" s="119"/>
      <c r="D8" s="120"/>
      <c r="E8" s="121"/>
      <c r="F8" s="122"/>
      <c r="G8" s="114"/>
      <c r="H8" s="114"/>
      <c r="I8" s="114"/>
      <c r="J8" s="114"/>
      <c r="K8" s="115"/>
      <c r="L8" s="116"/>
      <c r="M8" s="117"/>
    </row>
    <row r="9" spans="1:13" ht="23.25" customHeight="1" x14ac:dyDescent="0.2">
      <c r="A9" s="175" t="s">
        <v>33</v>
      </c>
      <c r="B9" s="176"/>
      <c r="C9" s="176"/>
      <c r="D9" s="176"/>
      <c r="E9" s="176"/>
      <c r="F9" s="176"/>
      <c r="G9" s="176"/>
      <c r="H9" s="176"/>
      <c r="I9" s="176"/>
      <c r="J9" s="176"/>
      <c r="K9" s="176"/>
      <c r="L9" s="176"/>
      <c r="M9" s="177"/>
    </row>
    <row r="10" spans="1:13" s="14" customFormat="1" x14ac:dyDescent="0.2">
      <c r="A10" s="53" t="s">
        <v>46</v>
      </c>
      <c r="B10" s="12" t="s">
        <v>8</v>
      </c>
      <c r="C10" s="12" t="s">
        <v>23</v>
      </c>
      <c r="D10" s="23">
        <v>36433</v>
      </c>
      <c r="E10" s="86">
        <v>28.1717637</v>
      </c>
      <c r="F10" s="59">
        <v>29753</v>
      </c>
      <c r="G10" s="68">
        <v>1.7590655571098199</v>
      </c>
      <c r="H10" s="85">
        <v>3.7248717626124899</v>
      </c>
      <c r="I10" s="85">
        <v>0.94626689605388203</v>
      </c>
      <c r="J10" s="85">
        <v>2.6448644176235701</v>
      </c>
      <c r="K10" s="85">
        <v>3.5028879913206601</v>
      </c>
      <c r="L10" s="85">
        <v>3.0737983258058299</v>
      </c>
      <c r="M10" s="85">
        <v>5.2119790969098201</v>
      </c>
    </row>
    <row r="11" spans="1:13" s="2" customFormat="1" ht="12.75" customHeight="1" x14ac:dyDescent="0.2">
      <c r="A11" s="53" t="s">
        <v>27</v>
      </c>
      <c r="B11" s="12" t="s">
        <v>8</v>
      </c>
      <c r="C11" s="12" t="s">
        <v>18</v>
      </c>
      <c r="D11" s="24">
        <v>40834</v>
      </c>
      <c r="E11" s="108">
        <v>13.782</v>
      </c>
      <c r="F11" s="109">
        <v>9303</v>
      </c>
      <c r="G11" s="69">
        <v>1.75</v>
      </c>
      <c r="H11" s="69">
        <v>3.58</v>
      </c>
      <c r="I11" s="69">
        <v>-0.51</v>
      </c>
      <c r="J11" s="69">
        <v>2.95</v>
      </c>
      <c r="K11" s="69">
        <v>3.07</v>
      </c>
      <c r="L11" s="69" t="s">
        <v>66</v>
      </c>
      <c r="M11" s="70">
        <v>3.47</v>
      </c>
    </row>
    <row r="12" spans="1:13" s="2" customFormat="1" ht="12.75" customHeight="1" x14ac:dyDescent="0.2">
      <c r="A12" s="53" t="s">
        <v>30</v>
      </c>
      <c r="B12" s="12" t="s">
        <v>8</v>
      </c>
      <c r="C12" s="12" t="s">
        <v>18</v>
      </c>
      <c r="D12" s="24">
        <v>36738</v>
      </c>
      <c r="E12" s="87">
        <v>97.208409000000003</v>
      </c>
      <c r="F12" s="25">
        <v>48551</v>
      </c>
      <c r="G12" s="101">
        <v>1.71</v>
      </c>
      <c r="H12" s="101">
        <v>3.71</v>
      </c>
      <c r="I12" s="92">
        <v>0.87</v>
      </c>
      <c r="J12" s="92">
        <v>3.82</v>
      </c>
      <c r="K12" s="101">
        <v>3.57</v>
      </c>
      <c r="L12" s="101">
        <v>3.81</v>
      </c>
      <c r="M12" s="101">
        <v>4.67</v>
      </c>
    </row>
    <row r="13" spans="1:13" ht="12.75" customHeight="1" x14ac:dyDescent="0.2">
      <c r="A13" s="54" t="s">
        <v>11</v>
      </c>
      <c r="B13" s="26" t="s">
        <v>8</v>
      </c>
      <c r="C13" s="26" t="s">
        <v>18</v>
      </c>
      <c r="D13" s="27">
        <v>37816</v>
      </c>
      <c r="E13" s="111">
        <v>48.044174570984801</v>
      </c>
      <c r="F13" s="112">
        <v>40277</v>
      </c>
      <c r="G13" s="113">
        <v>1.0562538336152949</v>
      </c>
      <c r="H13" s="113">
        <v>2.2768630649804056</v>
      </c>
      <c r="I13" s="113">
        <v>0.65370454254716215</v>
      </c>
      <c r="J13" s="113">
        <v>3.1646024768944958</v>
      </c>
      <c r="K13" s="13">
        <v>3.6435804410289485</v>
      </c>
      <c r="L13" s="110">
        <v>3.1268339305698722</v>
      </c>
      <c r="M13" s="13">
        <v>2.922676939539226</v>
      </c>
    </row>
    <row r="14" spans="1:13" s="20" customFormat="1" ht="23.25" customHeight="1" x14ac:dyDescent="0.2">
      <c r="A14" s="197" t="s">
        <v>35</v>
      </c>
      <c r="B14" s="198"/>
      <c r="C14" s="198"/>
      <c r="D14" s="199"/>
      <c r="E14" s="156">
        <f>SUM(E10:E13)</f>
        <v>187.20634727098479</v>
      </c>
      <c r="F14" s="41">
        <f>SUM(F10:F13)</f>
        <v>127884</v>
      </c>
      <c r="G14" s="102">
        <f>($E$10*G10+$E$11*G11+$E$12*G12+$E$13*G13+$E$36*G36)/($E$14+$E$36)</f>
        <v>1.5492732466232291</v>
      </c>
      <c r="H14" s="103">
        <f>($E$10*H10+$E$11*H11+$E$12*H12+$E$13*H13+$E$36*H36)/($E$14+$E$36)</f>
        <v>3.6131349570470381</v>
      </c>
      <c r="I14" s="103">
        <f>($E$10*I10+$E$11*I11+$E$12*I12+$E$13*I13+$E$36*I36)/($E$14+$E$36)</f>
        <v>0.94529231444088857</v>
      </c>
      <c r="J14" s="103">
        <f>($E$10*J10+$E$11*J11+$E$12*J12+$E$13*J13+$E$36*J36)/($E$14+$E$36)</f>
        <v>3.3296859042741827</v>
      </c>
      <c r="K14" s="103">
        <f>($E$10*K10+$E$11*K11+$E$12*K12+$E$13*K13+$E$36*K36)/($E$14+$E$36)</f>
        <v>3.6015459867204886</v>
      </c>
      <c r="L14" s="103">
        <f>($E$10*L10+$E$12*L12+$E$13*L13+$E$36*L36)/($E$10+$E$12+$E$13+$E$36)</f>
        <v>3.393084524202326</v>
      </c>
      <c r="M14" s="104">
        <f>($E$10*M10+$E$11*M11+$E$12*M12+$E$13*M13+$E$36*M36)/($E$14+$E$36)</f>
        <v>4.9816098666058934</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178" t="s">
        <v>34</v>
      </c>
      <c r="B16" s="178"/>
      <c r="C16" s="178"/>
      <c r="D16" s="178"/>
      <c r="E16" s="178"/>
      <c r="F16" s="178"/>
      <c r="G16" s="178"/>
      <c r="H16" s="178"/>
      <c r="I16" s="178"/>
      <c r="J16" s="178"/>
      <c r="K16" s="178"/>
      <c r="L16" s="178"/>
      <c r="M16" s="178"/>
    </row>
    <row r="17" spans="1:13" x14ac:dyDescent="0.2">
      <c r="A17" s="56" t="s">
        <v>47</v>
      </c>
      <c r="B17" s="12" t="s">
        <v>8</v>
      </c>
      <c r="C17" s="12" t="s">
        <v>16</v>
      </c>
      <c r="D17" s="23">
        <v>36606</v>
      </c>
      <c r="E17" s="86">
        <v>13.287646930000001</v>
      </c>
      <c r="F17" s="59">
        <v>23112</v>
      </c>
      <c r="G17" s="68">
        <v>2.8593179589772602</v>
      </c>
      <c r="H17" s="85">
        <v>5.3395973906987404</v>
      </c>
      <c r="I17" s="85">
        <v>1.04198323392211</v>
      </c>
      <c r="J17" s="85">
        <v>3.4052850133825099</v>
      </c>
      <c r="K17" s="85">
        <v>4.3932261407214801</v>
      </c>
      <c r="L17" s="85">
        <v>3.0747700491794898</v>
      </c>
      <c r="M17" s="85">
        <v>5.1736993209335704</v>
      </c>
    </row>
    <row r="18" spans="1:13" x14ac:dyDescent="0.2">
      <c r="A18" s="56" t="s">
        <v>49</v>
      </c>
      <c r="B18" s="12" t="s">
        <v>8</v>
      </c>
      <c r="C18" s="12" t="s">
        <v>17</v>
      </c>
      <c r="D18" s="23">
        <v>36091</v>
      </c>
      <c r="E18" s="87">
        <v>0.40870271999999996</v>
      </c>
      <c r="F18" s="25">
        <v>487</v>
      </c>
      <c r="G18" s="69">
        <v>1.3587167370909592</v>
      </c>
      <c r="H18" s="69">
        <v>3.7789847561455314</v>
      </c>
      <c r="I18" s="69">
        <v>1.5354012106334025</v>
      </c>
      <c r="J18" s="69">
        <v>2.4972047608913028</v>
      </c>
      <c r="K18" s="69">
        <v>4.4061800877210899</v>
      </c>
      <c r="L18" s="110" t="s">
        <v>65</v>
      </c>
      <c r="M18" s="69">
        <v>4.4295585152727135</v>
      </c>
    </row>
    <row r="19" spans="1:13" ht="13.5" customHeight="1" x14ac:dyDescent="0.2">
      <c r="A19" s="56" t="s">
        <v>50</v>
      </c>
      <c r="B19" s="12" t="s">
        <v>8</v>
      </c>
      <c r="C19" s="12" t="s">
        <v>21</v>
      </c>
      <c r="D19" s="23">
        <v>39514</v>
      </c>
      <c r="E19" s="87">
        <v>6.1986519999999996E-2</v>
      </c>
      <c r="F19" s="25">
        <v>100</v>
      </c>
      <c r="G19" s="69">
        <v>3.8161917858094307</v>
      </c>
      <c r="H19" s="69">
        <v>8.6187338856438256</v>
      </c>
      <c r="I19" s="69">
        <v>1.5287214041178609</v>
      </c>
      <c r="J19" s="69">
        <v>2.4397692156228779</v>
      </c>
      <c r="K19" s="69">
        <v>3.8288386290321608</v>
      </c>
      <c r="L19" s="110" t="s">
        <v>65</v>
      </c>
      <c r="M19" s="69">
        <v>3.7402071554513583</v>
      </c>
    </row>
    <row r="20" spans="1:13" ht="12.75" customHeight="1" x14ac:dyDescent="0.2">
      <c r="A20" s="56" t="s">
        <v>51</v>
      </c>
      <c r="B20" s="12" t="s">
        <v>8</v>
      </c>
      <c r="C20" s="12" t="s">
        <v>16</v>
      </c>
      <c r="D20" s="23">
        <v>39514</v>
      </c>
      <c r="E20" s="87">
        <v>0.65737867000000005</v>
      </c>
      <c r="F20" s="25">
        <v>1691</v>
      </c>
      <c r="G20" s="69">
        <v>1.442529342701504</v>
      </c>
      <c r="H20" s="69">
        <v>4.6185294504282659</v>
      </c>
      <c r="I20" s="69">
        <v>2.8368311242207289</v>
      </c>
      <c r="J20" s="69">
        <v>3.0599785611031161</v>
      </c>
      <c r="K20" s="69">
        <v>3.9614901222574606</v>
      </c>
      <c r="L20" s="110" t="s">
        <v>65</v>
      </c>
      <c r="M20" s="69">
        <v>4.5595401235780653</v>
      </c>
    </row>
    <row r="21" spans="1:13" ht="12.75" customHeight="1" x14ac:dyDescent="0.2">
      <c r="A21" s="56" t="s">
        <v>54</v>
      </c>
      <c r="B21" s="12" t="s">
        <v>8</v>
      </c>
      <c r="C21" s="12" t="s">
        <v>16</v>
      </c>
      <c r="D21" s="23">
        <v>42285</v>
      </c>
      <c r="E21" s="87">
        <v>2.9528970000000002E-2</v>
      </c>
      <c r="F21" s="25">
        <v>10</v>
      </c>
      <c r="G21" s="69">
        <v>-0.11362287442928665</v>
      </c>
      <c r="H21" s="69">
        <v>-0.93853985304652721</v>
      </c>
      <c r="I21" s="69" t="s">
        <v>65</v>
      </c>
      <c r="J21" s="69" t="s">
        <v>65</v>
      </c>
      <c r="K21" s="69" t="s">
        <v>65</v>
      </c>
      <c r="L21" s="110" t="s">
        <v>65</v>
      </c>
      <c r="M21" s="69">
        <v>-0.98796351825083395</v>
      </c>
    </row>
    <row r="22" spans="1:13" ht="12.75" customHeight="1" x14ac:dyDescent="0.2">
      <c r="A22" s="53" t="s">
        <v>12</v>
      </c>
      <c r="B22" s="12" t="s">
        <v>8</v>
      </c>
      <c r="C22" s="12" t="s">
        <v>19</v>
      </c>
      <c r="D22" s="24">
        <v>40834</v>
      </c>
      <c r="E22" s="108">
        <v>7.9269999999999996</v>
      </c>
      <c r="F22" s="109">
        <v>5524</v>
      </c>
      <c r="G22" s="69">
        <v>4.0599999999999996</v>
      </c>
      <c r="H22" s="69">
        <v>9.2899999999999991</v>
      </c>
      <c r="I22" s="110">
        <v>-1.0900000000000001</v>
      </c>
      <c r="J22" s="110">
        <v>5.94</v>
      </c>
      <c r="K22" s="110">
        <v>5.24</v>
      </c>
      <c r="L22" s="110" t="s">
        <v>66</v>
      </c>
      <c r="M22" s="69">
        <v>5.34</v>
      </c>
    </row>
    <row r="23" spans="1:13" x14ac:dyDescent="0.2">
      <c r="A23" s="53" t="s">
        <v>31</v>
      </c>
      <c r="B23" s="12" t="s">
        <v>8</v>
      </c>
      <c r="C23" s="12" t="s">
        <v>16</v>
      </c>
      <c r="D23" s="24">
        <v>38245</v>
      </c>
      <c r="E23" s="87">
        <v>43.053170999999999</v>
      </c>
      <c r="F23" s="25">
        <v>36683</v>
      </c>
      <c r="G23" s="101">
        <v>2.48</v>
      </c>
      <c r="H23" s="101">
        <v>5.84</v>
      </c>
      <c r="I23" s="92">
        <v>1.06</v>
      </c>
      <c r="J23" s="101">
        <v>4.99</v>
      </c>
      <c r="K23" s="92">
        <v>4.7</v>
      </c>
      <c r="L23" s="92">
        <v>3.8</v>
      </c>
      <c r="M23" s="92">
        <v>5.03</v>
      </c>
    </row>
    <row r="24" spans="1:13" ht="12.75" customHeight="1" x14ac:dyDescent="0.2">
      <c r="A24" s="55" t="s">
        <v>13</v>
      </c>
      <c r="B24" s="22" t="s">
        <v>8</v>
      </c>
      <c r="C24" s="22" t="s">
        <v>20</v>
      </c>
      <c r="D24" s="23">
        <v>37834</v>
      </c>
      <c r="E24" s="111">
        <v>56.108945383334003</v>
      </c>
      <c r="F24" s="112">
        <v>48005</v>
      </c>
      <c r="G24" s="113">
        <v>3.1189338961594038</v>
      </c>
      <c r="H24" s="113">
        <v>9.2685094087669562</v>
      </c>
      <c r="I24" s="113">
        <v>2.2508851282618814</v>
      </c>
      <c r="J24" s="113">
        <v>5.9661271470584643</v>
      </c>
      <c r="K24" s="13">
        <v>6.0591000179521126</v>
      </c>
      <c r="L24" s="110">
        <v>1.9836899130908581</v>
      </c>
      <c r="M24" s="13">
        <v>4.0701611378135105</v>
      </c>
    </row>
    <row r="25" spans="1:13" ht="12.75" customHeight="1" x14ac:dyDescent="0.2">
      <c r="A25" s="56" t="s">
        <v>28</v>
      </c>
      <c r="B25" s="22" t="s">
        <v>8</v>
      </c>
      <c r="C25" s="22" t="s">
        <v>25</v>
      </c>
      <c r="D25" s="23">
        <v>39078</v>
      </c>
      <c r="E25" s="111">
        <v>15.8816522148208</v>
      </c>
      <c r="F25" s="112">
        <v>17846</v>
      </c>
      <c r="G25" s="113">
        <v>5.8512616301783282</v>
      </c>
      <c r="H25" s="113">
        <v>19.263854079202659</v>
      </c>
      <c r="I25" s="113">
        <v>2.5752773659518224</v>
      </c>
      <c r="J25" s="113">
        <v>9.8578981724530621</v>
      </c>
      <c r="K25" s="13">
        <v>8.9427694215959299</v>
      </c>
      <c r="L25" s="69">
        <v>1.0680354146298088</v>
      </c>
      <c r="M25" s="13">
        <v>1.3921816365810136</v>
      </c>
    </row>
    <row r="26" spans="1:13" ht="12.75" customHeight="1" x14ac:dyDescent="0.2">
      <c r="A26" s="30" t="s">
        <v>34</v>
      </c>
      <c r="B26" s="31" t="s">
        <v>8</v>
      </c>
      <c r="C26" s="31"/>
      <c r="D26" s="32"/>
      <c r="E26" s="62">
        <f>SUM(E17:E25)</f>
        <v>137.41601240815481</v>
      </c>
      <c r="F26" s="33">
        <f>SUM(F17:F25)</f>
        <v>133458</v>
      </c>
      <c r="G26" s="105">
        <f>($E$17*G17+$E$18*G18+$E$19*G19+$E$20*G20+$E$22*G22+$E$23*G23+$E$24*G24+$E$25*G25+$E$21*G21)/($E$26)</f>
        <v>3.250084718250442</v>
      </c>
      <c r="H26" s="105">
        <f>($E$17*H17+$E$18*H18+$E$19*H19+$E$20*H20+$E$22*H22+$E$23*H23+$E$24*H24+$E$25*H25)/($E$26-$E$21)</f>
        <v>8.9319267167156049</v>
      </c>
      <c r="I26" s="105">
        <f>($E$17*I17+$E$18*I18+$E$19*I19+$E$20*I20+$E$22*I22+$E$23*I23+$E$24*I24+$E$25*I25)/($E$26-$E$21)</f>
        <v>1.6058569686706132</v>
      </c>
      <c r="J26" s="105">
        <f>($E$17*J17+$E$18*J18+$E$19*J19+$E$20*J20+$E$22*J22+$E$23*J23+$E$24*J24+$E$25*J25)/($E$26-$E$21)</f>
        <v>5.8351166183771417</v>
      </c>
      <c r="K26" s="105">
        <f>($E$17*K17+$E$18*K18+$E$19*K19+$E$20*K20+$E$22*K22+$E$23*K23+$E$24*K24+$E$25*K25)/($E$26-$E$21)</f>
        <v>5.7422027323666054</v>
      </c>
      <c r="L26" s="106">
        <f>($E$17*L17+$E$24*L24+$E$23*L23+$E$25*L25)/($E$17+$E$24+$E$23+$E$25)</f>
        <v>2.5926888068244462</v>
      </c>
      <c r="M26" s="107">
        <f>($E$17*M17+$E$18*M18+$E$19*M19+$E$20*M20+$E$22*M22+$E$23*M23+$E$24*M24+$E$25*M25+$E$21*M21)/$E$26</f>
        <v>4.2435149243591503</v>
      </c>
    </row>
    <row r="27" spans="1:13" s="14" customFormat="1" ht="12.75" customHeight="1" x14ac:dyDescent="0.2">
      <c r="A27" s="51"/>
      <c r="B27" s="15"/>
      <c r="C27" s="15"/>
      <c r="D27" s="42"/>
      <c r="E27" s="64"/>
      <c r="F27" s="28"/>
      <c r="G27" s="73"/>
      <c r="H27" s="74"/>
      <c r="I27" s="74"/>
      <c r="J27" s="74"/>
      <c r="K27" s="74"/>
      <c r="L27" s="74"/>
      <c r="M27" s="75"/>
    </row>
    <row r="28" spans="1:13" ht="12.75" customHeight="1" x14ac:dyDescent="0.2">
      <c r="A28" s="56" t="s">
        <v>48</v>
      </c>
      <c r="B28" s="12" t="s">
        <v>9</v>
      </c>
      <c r="C28" s="12" t="s">
        <v>16</v>
      </c>
      <c r="D28" s="23">
        <v>38808</v>
      </c>
      <c r="E28" s="86">
        <v>1.0594379780420864</v>
      </c>
      <c r="F28" s="59">
        <v>615</v>
      </c>
      <c r="G28" s="68">
        <v>3.0795409354907202</v>
      </c>
      <c r="H28" s="70">
        <v>3.9939621958706302</v>
      </c>
      <c r="I28" s="70">
        <v>1.08810487161681</v>
      </c>
      <c r="J28" s="70">
        <v>1.55393593251327</v>
      </c>
      <c r="K28" s="70">
        <v>2.2133088401429499</v>
      </c>
      <c r="L28" s="70">
        <v>2.9193619348971498</v>
      </c>
      <c r="M28" s="85">
        <v>3.87797064450861</v>
      </c>
    </row>
    <row r="29" spans="1:13" ht="12.75" customHeight="1" x14ac:dyDescent="0.2">
      <c r="A29" s="55" t="s">
        <v>14</v>
      </c>
      <c r="B29" s="22" t="s">
        <v>9</v>
      </c>
      <c r="C29" s="22" t="s">
        <v>20</v>
      </c>
      <c r="D29" s="23">
        <v>37816</v>
      </c>
      <c r="E29" s="111">
        <v>3.7240731352031999</v>
      </c>
      <c r="F29" s="112">
        <v>2304</v>
      </c>
      <c r="G29" s="13">
        <v>5.2844452710656853</v>
      </c>
      <c r="H29" s="13">
        <v>8.2328963601630214</v>
      </c>
      <c r="I29" s="13">
        <v>2.3972179445351127</v>
      </c>
      <c r="J29" s="13">
        <v>3.185320371534206</v>
      </c>
      <c r="K29" s="13">
        <v>3.4469509476365845</v>
      </c>
      <c r="L29" s="110">
        <v>1.0185298336906623</v>
      </c>
      <c r="M29" s="13">
        <v>2.4217961809068322</v>
      </c>
    </row>
    <row r="30" spans="1:13" ht="12.75" customHeight="1" x14ac:dyDescent="0.2">
      <c r="A30" s="30" t="s">
        <v>34</v>
      </c>
      <c r="B30" s="31" t="s">
        <v>9</v>
      </c>
      <c r="C30" s="35"/>
      <c r="D30" s="36"/>
      <c r="E30" s="63">
        <f>SUM(E28:E29)</f>
        <v>4.7835111132452859</v>
      </c>
      <c r="F30" s="34">
        <f>SUM(F28:F29)</f>
        <v>2919</v>
      </c>
      <c r="G30" s="105">
        <f>($E$28*G28+$E$29*G29)/$E$30</f>
        <v>4.7961095411476293</v>
      </c>
      <c r="H30" s="106">
        <f t="shared" ref="H30:M30" si="0">($E$28*H28+$E$29*H29)/$E$30</f>
        <v>7.2940696837419257</v>
      </c>
      <c r="I30" s="106">
        <f t="shared" si="0"/>
        <v>2.1072794298819937</v>
      </c>
      <c r="J30" s="106">
        <f t="shared" si="0"/>
        <v>2.8240061421808025</v>
      </c>
      <c r="K30" s="106">
        <f t="shared" si="0"/>
        <v>3.1737275205242881</v>
      </c>
      <c r="L30" s="107">
        <f t="shared" si="0"/>
        <v>1.439520539100241</v>
      </c>
      <c r="M30" s="107">
        <f t="shared" si="0"/>
        <v>2.7443054200142867</v>
      </c>
    </row>
    <row r="31" spans="1:13" s="14" customFormat="1" ht="12.75" customHeight="1" x14ac:dyDescent="0.2">
      <c r="A31" s="51"/>
      <c r="B31" s="15"/>
      <c r="C31" s="15"/>
      <c r="D31" s="42"/>
      <c r="E31" s="64"/>
      <c r="F31" s="28"/>
      <c r="G31" s="73"/>
      <c r="H31" s="71"/>
      <c r="I31" s="71"/>
      <c r="J31" s="71"/>
      <c r="K31" s="71"/>
      <c r="L31" s="71"/>
      <c r="M31" s="72"/>
    </row>
    <row r="32" spans="1:13" s="20" customFormat="1" ht="21" customHeight="1" x14ac:dyDescent="0.2">
      <c r="A32" s="200" t="s">
        <v>36</v>
      </c>
      <c r="B32" s="201"/>
      <c r="C32" s="201"/>
      <c r="D32" s="202"/>
      <c r="E32" s="157">
        <f>E30+E26</f>
        <v>142.1995235214001</v>
      </c>
      <c r="F32" s="34">
        <f>F30+F26</f>
        <v>136377</v>
      </c>
      <c r="G32" s="76">
        <f>($E$26*G26+$E$30*G30)/$E$32</f>
        <v>3.3020921141863986</v>
      </c>
      <c r="H32" s="76">
        <f>($E$26*H26+$E$30*H30)/$E$32</f>
        <v>8.8768301374506446</v>
      </c>
      <c r="I32" s="76">
        <f>($E$26*I26+$E$30*I30)/$E$32</f>
        <v>1.622724535145085</v>
      </c>
      <c r="J32" s="76">
        <f t="shared" ref="J32:M32" si="1">($E$26*J26+$E$30*J30)/$E$32</f>
        <v>5.7338245741465803</v>
      </c>
      <c r="K32" s="76">
        <f t="shared" si="1"/>
        <v>5.6558006867360255</v>
      </c>
      <c r="L32" s="76">
        <f>($E$26*L26+$E$30*L30)/$E$32</f>
        <v>2.5538968820169741</v>
      </c>
      <c r="M32" s="76">
        <f t="shared" si="1"/>
        <v>4.1930823691189971</v>
      </c>
    </row>
    <row r="33" spans="1:13" s="20" customFormat="1" ht="26.25" customHeight="1" x14ac:dyDescent="0.2">
      <c r="A33" s="179" t="s">
        <v>37</v>
      </c>
      <c r="B33" s="179"/>
      <c r="C33" s="179"/>
      <c r="D33" s="179"/>
      <c r="E33" s="65">
        <f>SUM(E7,E14,E32)</f>
        <v>329.40648938238485</v>
      </c>
      <c r="F33" s="48">
        <f>SUM(F7,F14, F32)</f>
        <v>264263</v>
      </c>
      <c r="G33" s="152"/>
      <c r="H33" s="180"/>
      <c r="I33" s="181"/>
      <c r="J33" s="181"/>
      <c r="K33" s="181"/>
      <c r="L33" s="181"/>
      <c r="M33" s="182"/>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66.203000000000003</v>
      </c>
      <c r="F36" s="89">
        <v>12865</v>
      </c>
      <c r="G36" s="90">
        <v>1.54</v>
      </c>
      <c r="H36" s="90">
        <v>4.4000000000000004</v>
      </c>
      <c r="I36" s="90">
        <v>1.57</v>
      </c>
      <c r="J36" s="90">
        <v>3.1</v>
      </c>
      <c r="K36" s="90">
        <v>3.77</v>
      </c>
      <c r="L36" s="90">
        <v>3.11</v>
      </c>
      <c r="M36" s="91">
        <v>7.15</v>
      </c>
    </row>
    <row r="37" spans="1:13" ht="31.5" customHeight="1" x14ac:dyDescent="0.2">
      <c r="A37" s="183" t="s">
        <v>26</v>
      </c>
      <c r="B37" s="184"/>
      <c r="C37" s="184"/>
      <c r="D37" s="185"/>
      <c r="E37" s="158">
        <f>E33+E36</f>
        <v>395.60948938238482</v>
      </c>
      <c r="F37" s="97">
        <f>F33+F36</f>
        <v>277128</v>
      </c>
      <c r="G37" s="98"/>
      <c r="H37" s="99"/>
      <c r="I37" s="99"/>
      <c r="J37" s="99"/>
      <c r="K37" s="99"/>
      <c r="L37" s="99"/>
      <c r="M37" s="99"/>
    </row>
    <row r="38" spans="1:13" ht="41.25" customHeight="1" x14ac:dyDescent="0.2">
      <c r="A38" s="186" t="s">
        <v>44</v>
      </c>
      <c r="B38" s="187"/>
      <c r="C38" s="187"/>
      <c r="D38" s="187"/>
      <c r="E38" s="187"/>
      <c r="F38" s="187"/>
      <c r="G38" s="187"/>
      <c r="H38" s="187"/>
      <c r="I38" s="187"/>
      <c r="J38" s="187"/>
      <c r="K38" s="187"/>
      <c r="L38" s="187"/>
      <c r="M38" s="188"/>
    </row>
    <row r="39" spans="1:13" s="4" customFormat="1" ht="24" customHeight="1" x14ac:dyDescent="0.2">
      <c r="A39" s="189" t="s">
        <v>24</v>
      </c>
      <c r="B39" s="190"/>
      <c r="C39" s="190"/>
      <c r="D39" s="190"/>
      <c r="E39" s="190"/>
      <c r="F39" s="190"/>
      <c r="G39" s="190"/>
      <c r="H39" s="190"/>
      <c r="I39" s="190"/>
      <c r="J39" s="190"/>
      <c r="K39" s="190"/>
      <c r="L39" s="190"/>
      <c r="M39" s="191"/>
    </row>
    <row r="40" spans="1:13" s="4" customFormat="1" ht="24" customHeight="1" x14ac:dyDescent="0.2">
      <c r="A40" s="153" t="s">
        <v>42</v>
      </c>
      <c r="B40" s="154"/>
      <c r="C40" s="154"/>
      <c r="D40" s="154"/>
      <c r="E40" s="154"/>
      <c r="F40" s="154"/>
      <c r="G40" s="154"/>
      <c r="H40" s="154"/>
      <c r="I40" s="154"/>
      <c r="J40" s="154"/>
      <c r="K40" s="154"/>
      <c r="L40" s="154"/>
      <c r="M40" s="155"/>
    </row>
    <row r="41" spans="1:13" ht="22.5" customHeight="1" x14ac:dyDescent="0.2">
      <c r="B41" s="11"/>
      <c r="C41" s="11"/>
      <c r="D41" s="11"/>
      <c r="E41" s="192" t="s">
        <v>39</v>
      </c>
      <c r="F41" s="193"/>
      <c r="G41" s="79">
        <f>($E$14*G14+$E$26*G26+$E$30*G30+$E$36*G36)/$E$37</f>
        <v>2.1777595174248479</v>
      </c>
      <c r="H41" s="79">
        <f>($E$14*H14+$E$26*H26+$E$30*H30+$E$36*H36)/$E$37</f>
        <v>5.6368112324938124</v>
      </c>
      <c r="I41" s="79">
        <f t="shared" ref="I41:M41" si="2">($E$14*I14+$E$26*I26+$E$30*I30+$E$36*I36)/$E$37</f>
        <v>1.2933311781593295</v>
      </c>
      <c r="J41" s="79">
        <f t="shared" si="2"/>
        <v>4.1553976894341709</v>
      </c>
      <c r="K41" s="79">
        <f t="shared" si="2"/>
        <v>4.3681200473378547</v>
      </c>
      <c r="L41" s="79">
        <f t="shared" si="2"/>
        <v>3.0440655288205778</v>
      </c>
      <c r="M41" s="79">
        <f t="shared" si="2"/>
        <v>5.0610382343377713</v>
      </c>
    </row>
    <row r="42" spans="1:13" ht="16.5" customHeight="1" x14ac:dyDescent="0.2">
      <c r="B42" s="10"/>
      <c r="C42" s="10"/>
      <c r="D42" s="10"/>
      <c r="E42" s="16"/>
      <c r="F42" s="100" t="s">
        <v>45</v>
      </c>
      <c r="G42" s="80"/>
      <c r="H42" s="80">
        <f>H41-'Jan-2017'!H41</f>
        <v>0.44467388676931563</v>
      </c>
      <c r="I42" s="80">
        <f>I41-'Jan-2017'!I41</f>
        <v>-0.37408042369090766</v>
      </c>
      <c r="J42" s="80">
        <f>J41-'Jan-2017'!J41</f>
        <v>0.29506070527948136</v>
      </c>
      <c r="K42" s="80">
        <f>K41-'Jan-2017'!K41</f>
        <v>2.2924130863811953E-2</v>
      </c>
      <c r="L42" s="80">
        <f>L41-'Jan-2017'!L41</f>
        <v>8.0864279356600122E-2</v>
      </c>
      <c r="M42" s="80">
        <f>M41-'Jan-2017'!M41</f>
        <v>8.1130797231698359E-2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71</v>
      </c>
      <c r="B46" s="81"/>
      <c r="C46" s="81"/>
      <c r="D46" s="20"/>
      <c r="E46" s="82">
        <f>E37-'Dec-2016'!E37</f>
        <v>15.013077201127771</v>
      </c>
      <c r="F46" s="83">
        <f>E46/'Dec-2016'!E37</f>
        <v>3.9446186880967946E-2</v>
      </c>
      <c r="H46" s="6"/>
      <c r="I46" s="6"/>
      <c r="J46" s="6"/>
      <c r="K46" s="6"/>
      <c r="L46" s="6"/>
      <c r="M46" s="6"/>
    </row>
    <row r="47" spans="1:13" x14ac:dyDescent="0.2">
      <c r="A47" s="20" t="s">
        <v>72</v>
      </c>
      <c r="B47" s="81"/>
      <c r="C47" s="81"/>
      <c r="D47" s="20"/>
      <c r="E47" s="84">
        <f>F37-'Dec-2016'!F37</f>
        <v>4891</v>
      </c>
      <c r="F47" s="83">
        <f>E47/'Dec-2016'!F37</f>
        <v>1.7965963480349841E-2</v>
      </c>
      <c r="H47" s="5"/>
      <c r="I47" s="5"/>
      <c r="J47" s="5"/>
      <c r="K47" s="5"/>
      <c r="L47" s="5"/>
      <c r="M47" s="5"/>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1:F41"/>
    <mergeCell ref="A32:D32"/>
    <mergeCell ref="A33:D33"/>
    <mergeCell ref="H33:M33"/>
    <mergeCell ref="A37:D37"/>
    <mergeCell ref="A38:M38"/>
    <mergeCell ref="A39:M3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Dec-2016</vt:lpstr>
      <vt:lpstr>Jan-2017</vt:lpstr>
      <vt:lpstr>Feb-2017</vt:lpstr>
      <vt:lpstr>Mar-2017</vt:lpstr>
      <vt:lpstr>Apr-2017</vt:lpstr>
    </vt:vector>
  </TitlesOfParts>
  <Company>BTB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bvaditaja</cp:lastModifiedBy>
  <cp:lastPrinted>2016-04-18T10:50:55Z</cp:lastPrinted>
  <dcterms:created xsi:type="dcterms:W3CDTF">2007-05-09T12:50:46Z</dcterms:created>
  <dcterms:modified xsi:type="dcterms:W3CDTF">2017-05-16T10:42:24Z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