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05" windowWidth="18015" windowHeight="11760" tabRatio="825" activeTab="9"/>
  </bookViews>
  <sheets>
    <sheet name="DEC-2013" sheetId="1" r:id="rId1"/>
    <sheet name="JAN-2014" sheetId="2" r:id="rId2"/>
    <sheet name="FEB-2014" sheetId="3" r:id="rId3"/>
    <sheet name="MAR-2014" sheetId="4" r:id="rId4"/>
    <sheet name="APR-2014" sheetId="5" r:id="rId5"/>
    <sheet name="MAI-2014" sheetId="6" r:id="rId6"/>
    <sheet name="JUN-2014" sheetId="7" r:id="rId7"/>
    <sheet name="JUL-2014" sheetId="8" r:id="rId8"/>
    <sheet name="AUG-2014" sheetId="9" r:id="rId9"/>
    <sheet name="SEPT-2014" sheetId="10" r:id="rId10"/>
  </sheets>
  <definedNames/>
  <calcPr fullCalcOnLoad="1"/>
</workbook>
</file>

<file path=xl/sharedStrings.xml><?xml version="1.0" encoding="utf-8"?>
<sst xmlns="http://schemas.openxmlformats.org/spreadsheetml/2006/main" count="963" uniqueCount="91">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</sst>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right/>
      <top style="thin"/>
      <bottom style="thin"/>
    </border>
    <border>
      <left style="thin"/>
      <right/>
      <top style="medium"/>
      <bottom/>
    </border>
    <border>
      <left/>
      <right style="medium"/>
      <top/>
      <bottom/>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3">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8"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3" fillId="0" borderId="10" xfId="0" applyFont="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7" fillId="0" borderId="13"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0"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0" xfId="0" applyNumberFormat="1" applyFont="1" applyFill="1" applyBorder="1" applyAlignment="1">
      <alignment/>
    </xf>
    <xf numFmtId="4" fontId="2" fillId="35" borderId="18" xfId="0" applyNumberFormat="1" applyFont="1" applyFill="1" applyBorder="1" applyAlignment="1">
      <alignment/>
    </xf>
    <xf numFmtId="0" fontId="10" fillId="38" borderId="21" xfId="0" applyFont="1" applyFill="1" applyBorder="1" applyAlignment="1">
      <alignment horizontal="left" wrapText="1"/>
    </xf>
    <xf numFmtId="0" fontId="10" fillId="38" borderId="0" xfId="0" applyFont="1" applyFill="1" applyBorder="1" applyAlignment="1">
      <alignment horizontal="left" wrapText="1"/>
    </xf>
    <xf numFmtId="0" fontId="10" fillId="38" borderId="22" xfId="0" applyFont="1" applyFill="1" applyBorder="1" applyAlignment="1">
      <alignment horizontal="left" wrapText="1"/>
    </xf>
    <xf numFmtId="0" fontId="12" fillId="0" borderId="19" xfId="0" applyNumberFormat="1" applyFont="1" applyBorder="1" applyAlignment="1">
      <alignment horizontal="left" wrapText="1"/>
    </xf>
    <xf numFmtId="0" fontId="12" fillId="0" borderId="23" xfId="0" applyNumberFormat="1" applyFont="1" applyBorder="1" applyAlignment="1">
      <alignment horizontal="left" wrapText="1"/>
    </xf>
    <xf numFmtId="0" fontId="13" fillId="0" borderId="24"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3" activePane="bottomLeft" state="frozen"/>
      <selection pane="topLeft" activeCell="A1" sqref="A1"/>
      <selection pane="bottomLeft" activeCell="A39" sqref="A39:M39"/>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58</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1</v>
      </c>
      <c r="F2" s="236" t="s">
        <v>2</v>
      </c>
      <c r="G2" s="237" t="s">
        <v>3</v>
      </c>
      <c r="H2" s="238"/>
      <c r="I2" s="238"/>
      <c r="J2" s="238"/>
      <c r="K2" s="238"/>
      <c r="L2" s="238"/>
      <c r="M2" s="239"/>
      <c r="N2" s="19"/>
      <c r="O2" s="19"/>
    </row>
    <row r="3" spans="1:17" ht="42.75" customHeight="1">
      <c r="A3" s="231"/>
      <c r="B3" s="232"/>
      <c r="C3" s="233"/>
      <c r="D3" s="234"/>
      <c r="E3" s="235"/>
      <c r="F3" s="236"/>
      <c r="G3" s="118" t="s">
        <v>53</v>
      </c>
      <c r="H3" s="142" t="s">
        <v>4</v>
      </c>
      <c r="I3" s="142" t="s">
        <v>5</v>
      </c>
      <c r="J3" s="142" t="s">
        <v>6</v>
      </c>
      <c r="K3" s="142" t="s">
        <v>7</v>
      </c>
      <c r="L3" s="117" t="s">
        <v>54</v>
      </c>
      <c r="M3" s="143"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($E$6*G6+$E$7*G7+$E$8*G8+$E$9*G9+$E$37*G37)/($E$10+$E$37)</f>
        <v>2.0032204945613787</v>
      </c>
      <c r="H10" s="123">
        <f aca="true" t="shared" si="0" ref="H10:M10">($E$6*H6+$E$7*H7+$E$8*H8+$E$9*H9+$E$37*H37)/($E$10+$E$37)</f>
        <v>2.0032204945613787</v>
      </c>
      <c r="I10" s="123">
        <f t="shared" si="0"/>
        <v>5.270980403892909</v>
      </c>
      <c r="J10" s="123">
        <f>($E$6*J6+$E$8*J8+$E$9*J9+$E$37*J37)/($E$10-$E$7+$E$37)</f>
        <v>3.0983126204402844</v>
      </c>
      <c r="K10" s="123">
        <f>($E$6*K6+$E$8*K8+$E$9*K9+$E$37*K37)/($E$10-$E$7+$E$37)</f>
        <v>5.605801186178354</v>
      </c>
      <c r="L10" s="123">
        <f>($E$6*L6+$E$8*L8+$E$9*L9+$E$37*L37)/($E$10-$E$7+$E$37)</f>
        <v>4.332276810239487</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57</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56</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($E$22*J22+$E$23*J23+$E$24*J24+$E$26*J26)/($E$27-$E$25)</f>
        <v>3.2694573303206953</v>
      </c>
      <c r="K27" s="128">
        <f>($E$22*K22+$E$23*K23+$E$24*K24+$E$26*K26)/($E$27-$E$25)</f>
        <v>6.36291993620367</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6.542377965037758</v>
      </c>
      <c r="L33" s="132">
        <f>($E$20*L20+$E$27*L27)/(E20+E27)</f>
        <v>3.530672090356497</v>
      </c>
      <c r="M33" s="132">
        <f>($E$20*M20+$E$27*M27+$E$31*M31)/$E$33</f>
        <v>3.4280050567894027</v>
      </c>
      <c r="N33" s="95"/>
      <c r="O33" s="95"/>
      <c r="P33" s="96"/>
      <c r="Q33" s="96"/>
      <c r="R33" s="25"/>
    </row>
    <row r="34" spans="1:18" s="24" customFormat="1" ht="26.25" customHeight="1">
      <c r="A34" s="247" t="s">
        <v>46</v>
      </c>
      <c r="B34" s="247"/>
      <c r="C34" s="247"/>
      <c r="D34" s="247"/>
      <c r="E34" s="84">
        <f>SUM(E10,E33)</f>
        <v>126.85100895086575</v>
      </c>
      <c r="F34" s="63">
        <f>SUM(F10,F33)</f>
        <v>208407</v>
      </c>
      <c r="G34" s="147"/>
      <c r="H34" s="248"/>
      <c r="I34" s="249"/>
      <c r="J34" s="249"/>
      <c r="K34" s="249"/>
      <c r="L34" s="249"/>
      <c r="M34" s="250"/>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251" t="s">
        <v>63</v>
      </c>
      <c r="B38" s="252"/>
      <c r="C38" s="252"/>
      <c r="D38" s="253"/>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254" t="s">
        <v>81</v>
      </c>
      <c r="B39" s="255"/>
      <c r="C39" s="255"/>
      <c r="D39" s="255"/>
      <c r="E39" s="255"/>
      <c r="F39" s="255"/>
      <c r="G39" s="255"/>
      <c r="H39" s="255"/>
      <c r="I39" s="255"/>
      <c r="J39" s="255"/>
      <c r="K39" s="255"/>
      <c r="L39" s="255"/>
      <c r="M39" s="256"/>
      <c r="N39" s="15"/>
      <c r="O39" s="15"/>
    </row>
    <row r="40" spans="1:17" s="4" customFormat="1" ht="24" customHeight="1">
      <c r="A40" s="257" t="s">
        <v>31</v>
      </c>
      <c r="B40" s="258"/>
      <c r="C40" s="258"/>
      <c r="D40" s="258"/>
      <c r="E40" s="258"/>
      <c r="F40" s="258"/>
      <c r="G40" s="258"/>
      <c r="H40" s="258"/>
      <c r="I40" s="258"/>
      <c r="J40" s="258"/>
      <c r="K40" s="258"/>
      <c r="L40" s="258"/>
      <c r="M40" s="259"/>
      <c r="N40" s="19"/>
      <c r="O40" s="19"/>
      <c r="P40" s="98"/>
      <c r="Q40" s="98"/>
    </row>
    <row r="41" spans="1:17" s="4" customFormat="1" ht="24" customHeight="1">
      <c r="A41" s="144" t="s">
        <v>55</v>
      </c>
      <c r="B41" s="145"/>
      <c r="C41" s="145"/>
      <c r="D41" s="145"/>
      <c r="E41" s="145"/>
      <c r="F41" s="145"/>
      <c r="G41" s="145"/>
      <c r="H41" s="145"/>
      <c r="I41" s="145"/>
      <c r="J41" s="145"/>
      <c r="K41" s="145"/>
      <c r="L41" s="145"/>
      <c r="M41" s="146"/>
      <c r="N41" s="19"/>
      <c r="O41" s="19"/>
      <c r="P41" s="98"/>
      <c r="Q41" s="98"/>
    </row>
    <row r="42" spans="2:15" ht="22.5" customHeight="1">
      <c r="B42" s="11"/>
      <c r="C42" s="11"/>
      <c r="D42" s="11"/>
      <c r="E42" s="260" t="s">
        <v>52</v>
      </c>
      <c r="F42" s="261"/>
      <c r="G42" s="140">
        <f>($E$10*G10+$E$20*G20+$E$27*G27+$E$31*G31+$E$37*G37)/$E$38</f>
        <v>2.23476425832633</v>
      </c>
      <c r="H42" s="140">
        <f>($E$10*H10+$E$20*H20+$E$27*H27+$E$31*H31+$E$37*H37)/$E$38</f>
        <v>2.23476425832633</v>
      </c>
      <c r="I42" s="140">
        <f>($E$10*I10+$E$20*I20+$E$27*I27+$E$31*I31+$E$37*I37)/$E$38</f>
        <v>4.335920623853759</v>
      </c>
      <c r="J42" s="140">
        <f>($E$10*J10+$E$20*J20+$E$27*J27+$E$31*J31+$E$37*J37)/$E$38</f>
        <v>2.256027550847642</v>
      </c>
      <c r="K42" s="140">
        <f>($E$10*K10+$E$20*K20+$E$27*K27+$E$31*K31+$E$37*K37)/$E$38</f>
        <v>4.193647212499509</v>
      </c>
      <c r="L42" s="140">
        <f>($E$10*L10+$E$20*L20+$E$27*L27+$E$37*L37)/$E$38</f>
        <v>2.910519072934335</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1">
      <pane ySplit="3" topLeftCell="A4" activePane="bottomLeft" state="frozen"/>
      <selection pane="topLeft" activeCell="A1" sqref="A1"/>
      <selection pane="bottomLeft" activeCell="U24" sqref="U2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88</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223" t="s">
        <v>4</v>
      </c>
      <c r="I3" s="223" t="s">
        <v>5</v>
      </c>
      <c r="J3" s="223" t="s">
        <v>6</v>
      </c>
      <c r="K3" s="223" t="s">
        <v>7</v>
      </c>
      <c r="L3" s="117" t="s">
        <v>54</v>
      </c>
      <c r="M3" s="224"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7" s="17" customFormat="1" ht="12.75">
      <c r="A6" s="70" t="s">
        <v>27</v>
      </c>
      <c r="B6" s="12" t="s">
        <v>10</v>
      </c>
      <c r="C6" s="12" t="s">
        <v>26</v>
      </c>
      <c r="D6" s="30">
        <v>36433</v>
      </c>
      <c r="E6" s="164">
        <v>21.873638500000002</v>
      </c>
      <c r="F6" s="76">
        <v>27157</v>
      </c>
      <c r="G6" s="119">
        <v>3.4175663260251654</v>
      </c>
      <c r="H6" s="160">
        <v>4.340175642490096</v>
      </c>
      <c r="I6" s="160">
        <v>4.228322416931052</v>
      </c>
      <c r="J6" s="160">
        <v>5.114625605945644</v>
      </c>
      <c r="K6" s="160">
        <v>5.466673353948259</v>
      </c>
      <c r="L6" s="160">
        <v>3.7203672909888574</v>
      </c>
      <c r="M6" s="160">
        <v>5.718517582141258</v>
      </c>
      <c r="N6" s="89">
        <v>5.766546910641712</v>
      </c>
      <c r="O6" s="89"/>
      <c r="P6" s="210"/>
      <c r="Q6" s="210"/>
    </row>
    <row r="7" spans="1:17" s="2" customFormat="1" ht="12.75" customHeight="1">
      <c r="A7" s="70" t="s">
        <v>34</v>
      </c>
      <c r="B7" s="12" t="s">
        <v>10</v>
      </c>
      <c r="C7" s="12" t="s">
        <v>21</v>
      </c>
      <c r="D7" s="32">
        <v>40834</v>
      </c>
      <c r="E7" s="165">
        <v>3.623</v>
      </c>
      <c r="F7" s="33">
        <v>3459</v>
      </c>
      <c r="G7" s="120">
        <v>4.91</v>
      </c>
      <c r="H7" s="120">
        <v>5.33</v>
      </c>
      <c r="I7" s="120">
        <v>3</v>
      </c>
      <c r="J7" s="120"/>
      <c r="K7" s="120"/>
      <c r="L7" s="120"/>
      <c r="M7" s="122">
        <v>4.49</v>
      </c>
      <c r="N7" s="90">
        <v>6.32</v>
      </c>
      <c r="O7" s="90"/>
      <c r="P7" s="91"/>
      <c r="Q7" s="91"/>
    </row>
    <row r="8" spans="1:17" s="2" customFormat="1" ht="12.75" customHeight="1">
      <c r="A8" s="70" t="s">
        <v>38</v>
      </c>
      <c r="B8" s="12" t="s">
        <v>10</v>
      </c>
      <c r="C8" s="12" t="s">
        <v>21</v>
      </c>
      <c r="D8" s="32">
        <v>36738</v>
      </c>
      <c r="E8" s="165">
        <v>65.129058</v>
      </c>
      <c r="F8" s="33">
        <v>41731</v>
      </c>
      <c r="G8" s="229">
        <v>4.15</v>
      </c>
      <c r="H8" s="229">
        <v>5.34</v>
      </c>
      <c r="I8" s="229">
        <v>3.35</v>
      </c>
      <c r="J8" s="229">
        <v>4.4</v>
      </c>
      <c r="K8" s="229">
        <v>4.17</v>
      </c>
      <c r="L8" s="229">
        <v>4.41</v>
      </c>
      <c r="M8" s="229">
        <v>4.95</v>
      </c>
      <c r="N8" s="92">
        <v>6.17</v>
      </c>
      <c r="O8" s="92"/>
      <c r="P8" s="91"/>
      <c r="Q8" s="91"/>
    </row>
    <row r="9" spans="1:15" ht="12.75" customHeight="1">
      <c r="A9" s="71" t="s">
        <v>13</v>
      </c>
      <c r="B9" s="34" t="s">
        <v>10</v>
      </c>
      <c r="C9" s="34" t="s">
        <v>21</v>
      </c>
      <c r="D9" s="35">
        <v>37816</v>
      </c>
      <c r="E9" s="167">
        <v>18.5094962974899</v>
      </c>
      <c r="F9" s="162">
        <v>24359</v>
      </c>
      <c r="G9" s="121">
        <v>4.9043591245146345</v>
      </c>
      <c r="H9" s="122">
        <v>5.9947094550684366</v>
      </c>
      <c r="I9" s="122">
        <v>4.128653609355171</v>
      </c>
      <c r="J9" s="122">
        <v>5.877574087366244</v>
      </c>
      <c r="K9" s="122">
        <v>5.4078872730721095</v>
      </c>
      <c r="L9" s="122">
        <v>2.9639511291451814</v>
      </c>
      <c r="M9" s="122">
        <v>3.02462294105188</v>
      </c>
      <c r="N9" s="90">
        <v>7.102054712838091</v>
      </c>
      <c r="O9" s="90"/>
    </row>
    <row r="10" spans="1:17" s="24" customFormat="1" ht="23.25" customHeight="1">
      <c r="A10" s="51" t="s">
        <v>44</v>
      </c>
      <c r="B10" s="52" t="s">
        <v>10</v>
      </c>
      <c r="C10" s="52"/>
      <c r="D10" s="53"/>
      <c r="E10" s="75">
        <f>SUM(E6:E9)</f>
        <v>109.1351927974899</v>
      </c>
      <c r="F10" s="54">
        <f>SUM(F6:F9)</f>
        <v>96706</v>
      </c>
      <c r="G10" s="123">
        <f>($E$6*G6+$E$7*G7+$E$8*G8+$E$9*G9+$E$34*G34)/($E$10+$E$34)</f>
        <v>3.9275581407345173</v>
      </c>
      <c r="H10" s="123">
        <f>($E$6*H6+$E$7*H7+$E$8*H8+$E$9*H9+$E$34*H34)/($E$10+$E$34)</f>
        <v>5.145624944191699</v>
      </c>
      <c r="I10" s="123">
        <f>($E$6*I6+$E$7*I7+$E$8*I8+$E$9*I9+$E$34*I34)/($E$10+$E$34)</f>
        <v>3.699998362510308</v>
      </c>
      <c r="J10" s="123">
        <f>($E$6*J6+$E$8*J8+$E$9*J9+$E$34*J34)/($E$6+$E$8+$E$9+$E$34)</f>
        <v>5.014954188431017</v>
      </c>
      <c r="K10" s="123">
        <f>($E$6*K6+$E$8*K8+$E$9*K9+$E$34*K34)/($E$6+$E$8+$E$9+$E$34)</f>
        <v>4.6965990261383155</v>
      </c>
      <c r="L10" s="123">
        <f>($E$6*L6+$E$8*L8+$E$9*L9+$E$34*L34)/($E$6+$E$8+$E$9+$E$34)</f>
        <v>4.35065501836784</v>
      </c>
      <c r="M10" s="123">
        <f>($E$6*M6+$E$7*M7+$E$8*M8+$E$9*M9+$E$34*M34)/($E$10+$E$34)</f>
        <v>5.685239909731233</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3" t="s">
        <v>28</v>
      </c>
      <c r="B13" s="12" t="s">
        <v>10</v>
      </c>
      <c r="C13" s="12" t="s">
        <v>19</v>
      </c>
      <c r="D13" s="30">
        <v>36606</v>
      </c>
      <c r="E13" s="164">
        <v>7.480456789999999</v>
      </c>
      <c r="F13" s="76">
        <v>20514</v>
      </c>
      <c r="G13" s="119">
        <v>3.216068483639061</v>
      </c>
      <c r="H13" s="160">
        <v>4.631162174857839</v>
      </c>
      <c r="I13" s="160">
        <v>4.841600693545534</v>
      </c>
      <c r="J13" s="160">
        <v>6.251504214606007</v>
      </c>
      <c r="K13" s="160">
        <v>5.379308002380756</v>
      </c>
      <c r="L13" s="160">
        <v>3.5690330388954417</v>
      </c>
      <c r="M13" s="160">
        <v>5.513587116741614</v>
      </c>
      <c r="N13" s="95">
        <v>5.565335986590303</v>
      </c>
      <c r="O13" s="95"/>
      <c r="P13" s="96"/>
      <c r="Q13" s="96"/>
    </row>
    <row r="14" spans="1:17" ht="12.75" customHeight="1">
      <c r="A14" s="73" t="s">
        <v>48</v>
      </c>
      <c r="B14" s="12" t="s">
        <v>10</v>
      </c>
      <c r="C14" s="12" t="s">
        <v>19</v>
      </c>
      <c r="D14" s="30">
        <v>39367</v>
      </c>
      <c r="E14" s="166">
        <v>4.48586431</v>
      </c>
      <c r="F14" s="31">
        <v>3851</v>
      </c>
      <c r="G14" s="121">
        <v>1.7964717716284495</v>
      </c>
      <c r="H14" s="122">
        <v>3.8439268907788593</v>
      </c>
      <c r="I14" s="122">
        <v>3.481747176918115</v>
      </c>
      <c r="J14" s="122">
        <v>4.1070109002209865</v>
      </c>
      <c r="K14" s="122">
        <v>4.252329269709665</v>
      </c>
      <c r="L14" s="122"/>
      <c r="M14" s="160">
        <v>3.0662194933203546</v>
      </c>
      <c r="N14" s="95">
        <v>3.0342752928447236</v>
      </c>
      <c r="O14" s="95"/>
      <c r="P14" s="96"/>
      <c r="Q14" s="96"/>
    </row>
    <row r="15" spans="1:17" ht="12.75">
      <c r="A15" s="73" t="s">
        <v>30</v>
      </c>
      <c r="B15" s="12" t="s">
        <v>10</v>
      </c>
      <c r="C15" s="12" t="s">
        <v>20</v>
      </c>
      <c r="D15" s="30">
        <v>36091</v>
      </c>
      <c r="E15" s="165">
        <v>0.50824938</v>
      </c>
      <c r="F15" s="33">
        <v>536</v>
      </c>
      <c r="G15" s="120">
        <v>7.484864487874532</v>
      </c>
      <c r="H15" s="120">
        <v>8.59230634762298</v>
      </c>
      <c r="I15" s="120">
        <v>6.506878014560047</v>
      </c>
      <c r="J15" s="120">
        <v>6.415300921163247</v>
      </c>
      <c r="K15" s="120">
        <v>5.2157831122858545</v>
      </c>
      <c r="L15" s="120"/>
      <c r="M15" s="120">
        <v>5.468278311140162</v>
      </c>
      <c r="N15" s="106">
        <v>9.577095221519837</v>
      </c>
      <c r="O15" s="106"/>
      <c r="P15" s="96"/>
      <c r="Q15" s="96"/>
    </row>
    <row r="16" spans="1:17" ht="13.5" customHeight="1">
      <c r="A16" s="73" t="s">
        <v>17</v>
      </c>
      <c r="B16" s="12" t="s">
        <v>10</v>
      </c>
      <c r="C16" s="12" t="s">
        <v>24</v>
      </c>
      <c r="D16" s="30">
        <v>0.04106382919626</v>
      </c>
      <c r="E16" s="165">
        <v>0.0589897800000002</v>
      </c>
      <c r="F16" s="33">
        <v>105</v>
      </c>
      <c r="G16" s="120">
        <v>3.558786203078035</v>
      </c>
      <c r="H16" s="120">
        <v>5.588675606464988</v>
      </c>
      <c r="I16" s="120">
        <v>3.8244060065027563</v>
      </c>
      <c r="J16" s="120">
        <v>4.915926571432183</v>
      </c>
      <c r="K16" s="120">
        <v>3.2924794019505432</v>
      </c>
      <c r="L16" s="120"/>
      <c r="M16" s="120">
        <v>4.231463787766265</v>
      </c>
      <c r="N16" s="106">
        <v>6.7815182186978795</v>
      </c>
      <c r="O16" s="106"/>
      <c r="P16" s="96"/>
      <c r="Q16" s="96"/>
    </row>
    <row r="17" spans="1:17" ht="12.75" customHeight="1">
      <c r="A17" s="73" t="s">
        <v>35</v>
      </c>
      <c r="B17" s="12" t="s">
        <v>10</v>
      </c>
      <c r="C17" s="12" t="s">
        <v>19</v>
      </c>
      <c r="D17" s="30">
        <v>39514</v>
      </c>
      <c r="E17" s="165">
        <v>0.644163899999999</v>
      </c>
      <c r="F17" s="33">
        <v>1774</v>
      </c>
      <c r="G17" s="120">
        <v>3.0976699820048914</v>
      </c>
      <c r="H17" s="120">
        <v>4.9702504934882485</v>
      </c>
      <c r="I17" s="120">
        <v>4.010586744465949</v>
      </c>
      <c r="J17" s="120">
        <v>4.309744193313536</v>
      </c>
      <c r="K17" s="120">
        <v>3.8274448992317467</v>
      </c>
      <c r="L17" s="120"/>
      <c r="M17" s="120">
        <v>5.0880491019332785</v>
      </c>
      <c r="N17" s="106">
        <v>6.164129448117617</v>
      </c>
      <c r="O17" s="106"/>
      <c r="P17" s="96"/>
      <c r="Q17" s="96"/>
    </row>
    <row r="18" spans="1:17" ht="12.75">
      <c r="A18" s="70" t="s">
        <v>57</v>
      </c>
      <c r="B18" s="148" t="s">
        <v>10</v>
      </c>
      <c r="C18" s="148" t="s">
        <v>20</v>
      </c>
      <c r="D18" s="36">
        <v>38360</v>
      </c>
      <c r="E18" s="165">
        <v>0.26074294</v>
      </c>
      <c r="F18" s="33">
        <v>1600</v>
      </c>
      <c r="G18" s="120">
        <v>2</v>
      </c>
      <c r="H18" s="120">
        <v>2.46</v>
      </c>
      <c r="I18" s="120">
        <v>1.94</v>
      </c>
      <c r="J18" s="120">
        <v>2.56</v>
      </c>
      <c r="K18" s="120">
        <v>2.5700000000000003</v>
      </c>
      <c r="L18" s="120"/>
      <c r="M18" s="120">
        <v>2.03</v>
      </c>
      <c r="N18" s="106">
        <v>3.7699999999999996</v>
      </c>
      <c r="O18" s="106"/>
      <c r="P18" s="96"/>
      <c r="Q18" s="96"/>
    </row>
    <row r="19" spans="1:17" ht="12.75">
      <c r="A19" s="70" t="s">
        <v>56</v>
      </c>
      <c r="B19" s="12" t="s">
        <v>10</v>
      </c>
      <c r="C19" s="12" t="s">
        <v>19</v>
      </c>
      <c r="D19" s="36">
        <v>39182</v>
      </c>
      <c r="E19" s="165">
        <v>0.034179110000000006</v>
      </c>
      <c r="F19" s="33">
        <v>210</v>
      </c>
      <c r="G19" s="120">
        <v>-0.35000000000000003</v>
      </c>
      <c r="H19" s="120">
        <v>0.2</v>
      </c>
      <c r="I19" s="120">
        <v>0.9299999999999999</v>
      </c>
      <c r="J19" s="120">
        <v>1.8499999999999999</v>
      </c>
      <c r="K19" s="120">
        <v>0.26</v>
      </c>
      <c r="L19" s="120"/>
      <c r="M19" s="120">
        <v>0.11</v>
      </c>
      <c r="N19" s="106">
        <v>1.97</v>
      </c>
      <c r="O19" s="106"/>
      <c r="P19" s="96"/>
      <c r="Q19" s="96"/>
    </row>
    <row r="20" spans="1:17" ht="12.75" customHeight="1">
      <c r="A20" s="70" t="s">
        <v>14</v>
      </c>
      <c r="B20" s="12" t="s">
        <v>10</v>
      </c>
      <c r="C20" s="12" t="s">
        <v>22</v>
      </c>
      <c r="D20" s="32">
        <v>40834</v>
      </c>
      <c r="E20" s="165">
        <v>2.418</v>
      </c>
      <c r="F20" s="33">
        <v>2681</v>
      </c>
      <c r="G20" s="120">
        <v>5.88</v>
      </c>
      <c r="H20" s="120">
        <v>8.46</v>
      </c>
      <c r="I20" s="120">
        <v>5.59</v>
      </c>
      <c r="J20" s="120"/>
      <c r="K20" s="120"/>
      <c r="L20" s="120"/>
      <c r="M20" s="122">
        <v>5.61</v>
      </c>
      <c r="N20" s="107">
        <v>9.47</v>
      </c>
      <c r="O20" s="107"/>
      <c r="P20" s="96"/>
      <c r="Q20" s="96"/>
    </row>
    <row r="21" spans="1:17" ht="12.75">
      <c r="A21" s="70" t="s">
        <v>39</v>
      </c>
      <c r="B21" s="12" t="s">
        <v>10</v>
      </c>
      <c r="C21" s="12" t="s">
        <v>19</v>
      </c>
      <c r="D21" s="32">
        <v>38245</v>
      </c>
      <c r="E21" s="165">
        <v>31.996201</v>
      </c>
      <c r="F21" s="33">
        <v>35152</v>
      </c>
      <c r="G21" s="229">
        <v>4.62</v>
      </c>
      <c r="H21" s="229">
        <v>6.33</v>
      </c>
      <c r="I21" s="229">
        <v>4.72</v>
      </c>
      <c r="J21" s="229">
        <v>5.64</v>
      </c>
      <c r="K21" s="229">
        <v>4.42</v>
      </c>
      <c r="L21" s="229"/>
      <c r="M21" s="229">
        <v>5.23</v>
      </c>
      <c r="N21" s="93">
        <v>7.15</v>
      </c>
      <c r="O21" s="93"/>
      <c r="P21" s="96"/>
      <c r="Q21" s="96"/>
    </row>
    <row r="22" spans="1:17" ht="12.75" customHeight="1">
      <c r="A22" s="72" t="s">
        <v>15</v>
      </c>
      <c r="B22" s="29" t="s">
        <v>10</v>
      </c>
      <c r="C22" s="29" t="s">
        <v>23</v>
      </c>
      <c r="D22" s="30">
        <v>37834</v>
      </c>
      <c r="E22" s="166">
        <v>32.259629102183304</v>
      </c>
      <c r="F22" s="31">
        <v>37148</v>
      </c>
      <c r="G22" s="170">
        <v>5.571563590145034</v>
      </c>
      <c r="H22" s="122">
        <v>7.438410694397701</v>
      </c>
      <c r="I22" s="122">
        <v>6.540909638368841</v>
      </c>
      <c r="J22" s="122">
        <v>8.58339909526249</v>
      </c>
      <c r="K22" s="122">
        <v>5.620632851143448</v>
      </c>
      <c r="L22" s="122">
        <v>3.940700288137733</v>
      </c>
      <c r="M22" s="122">
        <v>3.809351332834643</v>
      </c>
      <c r="N22" s="107">
        <v>8.899867557725116</v>
      </c>
      <c r="O22" s="107"/>
      <c r="P22" s="96"/>
      <c r="Q22" s="96"/>
    </row>
    <row r="23" spans="1:17" ht="12.75" customHeight="1">
      <c r="A23" s="73" t="s">
        <v>36</v>
      </c>
      <c r="B23" s="29" t="s">
        <v>10</v>
      </c>
      <c r="C23" s="29" t="s">
        <v>32</v>
      </c>
      <c r="D23" s="30">
        <v>39078</v>
      </c>
      <c r="E23" s="166">
        <v>9.0724947489812</v>
      </c>
      <c r="F23" s="163">
        <v>14276</v>
      </c>
      <c r="G23" s="169">
        <v>7.519779466395016</v>
      </c>
      <c r="H23" s="13">
        <v>10.499698867905561</v>
      </c>
      <c r="I23" s="13">
        <v>9.963532130700203</v>
      </c>
      <c r="J23" s="13">
        <v>12.869170527281671</v>
      </c>
      <c r="K23" s="13">
        <v>7.142244689114352</v>
      </c>
      <c r="L23" s="120"/>
      <c r="M23" s="13">
        <v>-0.8220189415374946</v>
      </c>
      <c r="N23" s="149">
        <v>12.31194468249932</v>
      </c>
      <c r="O23" s="107"/>
      <c r="P23" s="96"/>
      <c r="Q23" s="96"/>
    </row>
    <row r="24" spans="1:17" ht="12.75" customHeight="1">
      <c r="A24" s="40" t="s">
        <v>43</v>
      </c>
      <c r="B24" s="41" t="s">
        <v>10</v>
      </c>
      <c r="C24" s="41"/>
      <c r="D24" s="42"/>
      <c r="E24" s="80">
        <f>SUM(E13:E23)</f>
        <v>89.2189710611645</v>
      </c>
      <c r="F24" s="43">
        <f>SUM(F13:F23)</f>
        <v>117847</v>
      </c>
      <c r="G24" s="124">
        <f>($E$13*G13+$E$14*G14+$E$15*G15+$E$16*G16+$E$17*G17+$E$18*G18+$E$19*G19+$E$20*G20+$E$21*G21+$E$22*G22+$E$23*G23)/$E$24</f>
        <v>5.028475984333828</v>
      </c>
      <c r="H24" s="124">
        <f>($E$13*H13+$E$14*H14+$E$15*H15+$E$16*H16+$E$17*H17+$E$18*H18+$E$19*H19+$E$20*H20+$E$21*H21+$E$22*H22+$E$23*H23)/$E$24</f>
        <v>6.933998783315436</v>
      </c>
      <c r="I24" s="124">
        <f>($E$13*I13+$E$14*I14+$E$15*I15+$E$16*I16+$E$17*I17+$E$18*I18+$E$19*I19+$E$20*I20+$E$21*I21+$E$22*I22+$E$23*I23)/$E$24</f>
        <v>5.878009409705112</v>
      </c>
      <c r="J24" s="124">
        <f>($E$13*J13+$E$14*J14+$E$15*J15+$E$16*J16+$E$17*J17+$E$18*J18+$E$19*J19+$E$21*J21+$E$22*J22+$E$23*J23)/($E$24-$E$20)</f>
        <v>7.4464190531265615</v>
      </c>
      <c r="K24" s="124">
        <f>($E$13*K13+$E$14*K14+$E$15*K15+$E$16*K16+$E$17*K17+$E$18*K18+$E$19*K19+$E$21*K21+$E$22*K22+$E$23*K23)/($E$24-$E$20)</f>
        <v>5.2170546426245386</v>
      </c>
      <c r="L24" s="124">
        <f>($E$13*L13+$E$22*L22)/($E$13+$E$22)</f>
        <v>3.870739674419936</v>
      </c>
      <c r="M24" s="124">
        <f>($E$13*M13+$E$14*M14+$E$15*M15+$E$16*M16+$E$17*M17+$E$18*M18+$E$19*M19+$E$20*M20+$E$21*M21+$E$22*M22+$E$23*M23)/$E$24</f>
        <v>4.014548340282442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1.0130492543979972</v>
      </c>
      <c r="F26" s="76">
        <v>691</v>
      </c>
      <c r="G26" s="119">
        <v>1.0544651705505872</v>
      </c>
      <c r="H26" s="122">
        <v>2.0912786421759533</v>
      </c>
      <c r="I26" s="122">
        <v>2.655317325045048</v>
      </c>
      <c r="J26" s="122">
        <v>2.297125827013735</v>
      </c>
      <c r="K26" s="122">
        <v>3.755975589838423</v>
      </c>
      <c r="L26" s="122"/>
      <c r="M26" s="160">
        <v>4.58146542802178</v>
      </c>
      <c r="N26" s="95">
        <v>4.779106908194719</v>
      </c>
      <c r="O26" s="95"/>
      <c r="P26" s="94"/>
      <c r="Q26" s="94"/>
      <c r="R26" s="17"/>
    </row>
    <row r="27" spans="1:17" ht="12.75" customHeight="1">
      <c r="A27" s="72" t="s">
        <v>16</v>
      </c>
      <c r="B27" s="29" t="s">
        <v>11</v>
      </c>
      <c r="C27" s="29" t="s">
        <v>23</v>
      </c>
      <c r="D27" s="30">
        <v>37816</v>
      </c>
      <c r="E27" s="166">
        <v>1.9476961885121198</v>
      </c>
      <c r="F27" s="31">
        <v>1835</v>
      </c>
      <c r="G27" s="121">
        <v>3.0808934283354628</v>
      </c>
      <c r="H27" s="122">
        <v>4.84612094234429</v>
      </c>
      <c r="I27" s="122">
        <v>3.664055628606877</v>
      </c>
      <c r="J27" s="122">
        <v>4.7454997140219835</v>
      </c>
      <c r="K27" s="122">
        <v>3.4270610650484645</v>
      </c>
      <c r="L27" s="122">
        <v>2.3811137562285367</v>
      </c>
      <c r="M27" s="122">
        <v>2.2011138048357415</v>
      </c>
      <c r="N27" s="107">
        <v>6.2617145518795825</v>
      </c>
      <c r="O27" s="107"/>
      <c r="P27" s="96"/>
      <c r="Q27" s="96"/>
    </row>
    <row r="28" spans="1:17" ht="12.75" customHeight="1">
      <c r="A28" s="40" t="s">
        <v>43</v>
      </c>
      <c r="B28" s="41" t="s">
        <v>11</v>
      </c>
      <c r="C28" s="45"/>
      <c r="D28" s="46"/>
      <c r="E28" s="82">
        <f>SUM(E26:E27)</f>
        <v>2.9607454429101168</v>
      </c>
      <c r="F28" s="44">
        <f>SUM(F26:F27)</f>
        <v>2526</v>
      </c>
      <c r="G28" s="124">
        <f>($E$26*G26+$E$27*G27)/$E$28</f>
        <v>2.387530329337586</v>
      </c>
      <c r="H28" s="124">
        <f>($E$26*H26+$E$27*H27)/$E$28</f>
        <v>3.903523548551959</v>
      </c>
      <c r="I28" s="124">
        <f>($E$26*I26+$E$27*I27)/$E$28</f>
        <v>3.318905528400497</v>
      </c>
      <c r="J28" s="124">
        <f>($E$26*J26+$E$27*J27)/$E$28</f>
        <v>3.9077636139257454</v>
      </c>
      <c r="K28" s="124">
        <f>($E$26*K26+$E$27*K27)/$E$28</f>
        <v>3.5396025248004492</v>
      </c>
      <c r="L28" s="124">
        <f>L27</f>
        <v>2.3811137562285367</v>
      </c>
      <c r="M28" s="124">
        <f>($E$26*M26+$E$27*M27)/$E$28</f>
        <v>3.0155753935035947</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92.1797165040746</v>
      </c>
      <c r="F30" s="44">
        <f>F28+F24</f>
        <v>120373</v>
      </c>
      <c r="G30" s="132">
        <f aca="true" t="shared" si="0" ref="G30:M30">($E$24*G24+$E$28*G28)/$E$30</f>
        <v>4.943650730909907</v>
      </c>
      <c r="H30" s="132">
        <f t="shared" si="0"/>
        <v>6.836662123131834</v>
      </c>
      <c r="I30" s="132">
        <f t="shared" si="0"/>
        <v>5.795812854520748</v>
      </c>
      <c r="J30" s="132">
        <f t="shared" si="0"/>
        <v>7.332760014424921</v>
      </c>
      <c r="K30" s="132">
        <f t="shared" si="0"/>
        <v>5.163176100772786</v>
      </c>
      <c r="L30" s="132">
        <f t="shared" si="0"/>
        <v>3.822893973476269</v>
      </c>
      <c r="M30" s="132">
        <f t="shared" si="0"/>
        <v>3.982462055881305</v>
      </c>
      <c r="N30" s="95"/>
      <c r="O30" s="95"/>
      <c r="P30" s="96"/>
      <c r="Q30" s="96"/>
      <c r="R30" s="25"/>
    </row>
    <row r="31" spans="1:18" s="24" customFormat="1" ht="26.25" customHeight="1">
      <c r="A31" s="247" t="s">
        <v>46</v>
      </c>
      <c r="B31" s="247"/>
      <c r="C31" s="247"/>
      <c r="D31" s="247"/>
      <c r="E31" s="84">
        <f>SUM(E10,E30)</f>
        <v>201.3149093015645</v>
      </c>
      <c r="F31" s="63">
        <f>SUM(F10,F30)</f>
        <v>217079</v>
      </c>
      <c r="G31" s="225"/>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58.405</v>
      </c>
      <c r="F34" s="207">
        <v>12239</v>
      </c>
      <c r="G34" s="208">
        <v>3.5</v>
      </c>
      <c r="H34" s="208">
        <v>4.95</v>
      </c>
      <c r="I34" s="208">
        <v>3.8</v>
      </c>
      <c r="J34" s="208">
        <v>5.39</v>
      </c>
      <c r="K34" s="208">
        <v>4.77</v>
      </c>
      <c r="L34" s="208">
        <v>4.96</v>
      </c>
      <c r="M34" s="209">
        <v>7.41</v>
      </c>
      <c r="N34" s="106">
        <v>5.5</v>
      </c>
      <c r="O34" s="106"/>
      <c r="P34" s="96"/>
      <c r="Q34" s="96"/>
    </row>
    <row r="35" spans="1:17" ht="31.5" customHeight="1">
      <c r="A35" s="251" t="s">
        <v>33</v>
      </c>
      <c r="B35" s="252"/>
      <c r="C35" s="252"/>
      <c r="D35" s="253"/>
      <c r="E35" s="115">
        <f>E31+E34</f>
        <v>259.7199093015645</v>
      </c>
      <c r="F35" s="116">
        <f>F31+F34</f>
        <v>229318</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226" t="s">
        <v>55</v>
      </c>
      <c r="B38" s="227"/>
      <c r="C38" s="227"/>
      <c r="D38" s="227"/>
      <c r="E38" s="227"/>
      <c r="F38" s="227"/>
      <c r="G38" s="227"/>
      <c r="H38" s="227"/>
      <c r="I38" s="227"/>
      <c r="J38" s="227"/>
      <c r="K38" s="227"/>
      <c r="L38" s="227"/>
      <c r="M38" s="228"/>
      <c r="N38" s="19"/>
      <c r="O38" s="19"/>
      <c r="P38" s="98"/>
      <c r="Q38" s="98"/>
    </row>
    <row r="39" spans="2:15" ht="22.5" customHeight="1">
      <c r="B39" s="11"/>
      <c r="C39" s="11"/>
      <c r="D39" s="11"/>
      <c r="E39" s="260" t="s">
        <v>52</v>
      </c>
      <c r="F39" s="261"/>
      <c r="G39" s="140">
        <f>($E$10*G10+$E$24*G24+$E$28*G28+$E$34*G34)/$E$35</f>
        <v>4.192041498515533</v>
      </c>
      <c r="H39" s="140">
        <f>($E$10*H10+$E$24*H24+$E$28*H28+$E$34*H34)/$E$35</f>
        <v>5.7018158549135585</v>
      </c>
      <c r="I39" s="140">
        <f>($E$10*I10+$E$24*I24+$E$28*I28+$E$34*I34)/$E$35</f>
        <v>4.466332302374503</v>
      </c>
      <c r="J39" s="140">
        <f>($E$10*J10+$E$24*J24+$E$28*J28+$E$34*J34)/$E$35</f>
        <v>5.921928302236</v>
      </c>
      <c r="K39" s="140">
        <f>($E$10*K10+$E$24*K24+$E$28*K28+$E$34*K34)/$E$35</f>
        <v>4.878702610236605</v>
      </c>
      <c r="L39" s="140">
        <f>($E$10*L10+$E$24*L24+$E$28*L28+$E$34*L34)/$E$35</f>
        <v>4.300369809648595</v>
      </c>
      <c r="M39" s="140">
        <f>($E$10*M10+$E$24*M24+$E$28*M28+$E$34*M34)/$E$35</f>
        <v>5.468749125808043</v>
      </c>
      <c r="N39" s="16"/>
      <c r="O39" s="16"/>
    </row>
    <row r="40" spans="2:17" ht="16.5" customHeight="1">
      <c r="B40" s="10"/>
      <c r="C40" s="10"/>
      <c r="D40" s="10"/>
      <c r="E40" s="20"/>
      <c r="F40" s="77" t="s">
        <v>51</v>
      </c>
      <c r="G40" s="141"/>
      <c r="H40" s="141">
        <f>H39-'AUG-2014'!H39</f>
        <v>-1.147252192329888</v>
      </c>
      <c r="I40" s="141">
        <f>I39-'AUG-2014'!I39</f>
        <v>-0.43728600724675726</v>
      </c>
      <c r="J40" s="141">
        <f>J39-'AUG-2014'!J39</f>
        <v>0.7682239510118318</v>
      </c>
      <c r="K40" s="141">
        <f>K39-'AUG-2014'!K39</f>
        <v>-0.25168763760612833</v>
      </c>
      <c r="L40" s="141">
        <f>L39-'AUG-2014'!L39</f>
        <v>-0.07852616192116013</v>
      </c>
      <c r="M40" s="141">
        <f>M39-'AUG-2014'!M39</f>
        <v>-0.03633830980175912</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89</v>
      </c>
      <c r="B44" s="150"/>
      <c r="C44" s="150"/>
      <c r="D44" s="24"/>
      <c r="E44" s="151">
        <f>E35-'DEC-2013'!$E$38</f>
        <v>24.099439083885386</v>
      </c>
      <c r="F44" s="152">
        <f>E44/'DEC-2013'!$E$38</f>
        <v>0.10228075286336966</v>
      </c>
      <c r="H44" s="6"/>
      <c r="I44" s="6"/>
      <c r="J44" s="6"/>
      <c r="K44" s="6"/>
      <c r="L44" s="6"/>
      <c r="M44" s="6"/>
      <c r="N44" s="86"/>
      <c r="O44" s="86"/>
      <c r="P44" s="91"/>
    </row>
    <row r="45" spans="1:15" ht="12.75">
      <c r="A45" s="24" t="s">
        <v>90</v>
      </c>
      <c r="B45" s="150"/>
      <c r="C45" s="150"/>
      <c r="D45" s="24"/>
      <c r="E45" s="153">
        <f>F35-'DEC-2013'!$F$38</f>
        <v>8838</v>
      </c>
      <c r="F45" s="152">
        <f>E45/'DEC-2013'!$F$38</f>
        <v>0.040085268505079825</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22"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59</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154" t="s">
        <v>4</v>
      </c>
      <c r="I3" s="154" t="s">
        <v>5</v>
      </c>
      <c r="J3" s="154" t="s">
        <v>6</v>
      </c>
      <c r="K3" s="154" t="s">
        <v>7</v>
      </c>
      <c r="L3" s="117" t="s">
        <v>54</v>
      </c>
      <c r="M3" s="155"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($E$6*J6+$E$8*J8+$E$9*J9+$E$35*J35)/($E$10-$E$7+$E$35)</f>
        <v>2.940356169839861</v>
      </c>
      <c r="K10" s="123">
        <f>($E$6*K6+$E$8*K8+$E$9*K9+$E$35*K35)/($E$10-$E$7+$E$35)</f>
        <v>5.348464123026909</v>
      </c>
      <c r="L10" s="123">
        <f>($E$6*L6+$E$8*L8+$E$9*L9+$E$35*L35)/($E$10-$E$7+$E$35)</f>
        <v>4.294451815872053</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56</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2.80450260417413</v>
      </c>
      <c r="K31" s="132">
        <f t="shared" si="2"/>
        <v>6.1361748191161185</v>
      </c>
      <c r="L31" s="132">
        <f t="shared" si="2"/>
        <v>3.3491694530783938</v>
      </c>
      <c r="M31" s="132">
        <f t="shared" si="2"/>
        <v>3.3225761625241046</v>
      </c>
      <c r="N31" s="95"/>
      <c r="O31" s="95"/>
      <c r="P31" s="96"/>
      <c r="Q31" s="96"/>
      <c r="R31" s="25"/>
    </row>
    <row r="32" spans="1:18" s="24" customFormat="1" ht="26.25" customHeight="1">
      <c r="A32" s="247" t="s">
        <v>46</v>
      </c>
      <c r="B32" s="247"/>
      <c r="C32" s="247"/>
      <c r="D32" s="247"/>
      <c r="E32" s="84">
        <f>SUM(E10,E31)</f>
        <v>180.5965944684735</v>
      </c>
      <c r="F32" s="63">
        <f>SUM(F10,F31)</f>
        <v>209897</v>
      </c>
      <c r="G32" s="159"/>
      <c r="H32" s="248"/>
      <c r="I32" s="249"/>
      <c r="J32" s="249"/>
      <c r="K32" s="249"/>
      <c r="L32" s="249"/>
      <c r="M32" s="25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251" t="s">
        <v>33</v>
      </c>
      <c r="B36" s="252"/>
      <c r="C36" s="252"/>
      <c r="D36" s="253"/>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254" t="s">
        <v>81</v>
      </c>
      <c r="B37" s="255"/>
      <c r="C37" s="255"/>
      <c r="D37" s="255"/>
      <c r="E37" s="255"/>
      <c r="F37" s="255"/>
      <c r="G37" s="255"/>
      <c r="H37" s="255"/>
      <c r="I37" s="255"/>
      <c r="J37" s="255"/>
      <c r="K37" s="255"/>
      <c r="L37" s="255"/>
      <c r="M37" s="256"/>
      <c r="N37" s="15"/>
      <c r="O37" s="15"/>
    </row>
    <row r="38" spans="1:17" s="4" customFormat="1" ht="24" customHeight="1">
      <c r="A38" s="257" t="s">
        <v>31</v>
      </c>
      <c r="B38" s="258"/>
      <c r="C38" s="258"/>
      <c r="D38" s="258"/>
      <c r="E38" s="258"/>
      <c r="F38" s="258"/>
      <c r="G38" s="258"/>
      <c r="H38" s="258"/>
      <c r="I38" s="258"/>
      <c r="J38" s="258"/>
      <c r="K38" s="258"/>
      <c r="L38" s="258"/>
      <c r="M38" s="259"/>
      <c r="N38" s="19"/>
      <c r="O38" s="19"/>
      <c r="P38" s="98"/>
      <c r="Q38" s="98"/>
    </row>
    <row r="39" spans="1:17" s="4" customFormat="1" ht="24" customHeight="1">
      <c r="A39" s="156" t="s">
        <v>55</v>
      </c>
      <c r="B39" s="157"/>
      <c r="C39" s="157"/>
      <c r="D39" s="157"/>
      <c r="E39" s="157"/>
      <c r="F39" s="157"/>
      <c r="G39" s="157"/>
      <c r="H39" s="157"/>
      <c r="I39" s="157"/>
      <c r="J39" s="157"/>
      <c r="K39" s="157"/>
      <c r="L39" s="157"/>
      <c r="M39" s="158"/>
      <c r="N39" s="19"/>
      <c r="O39" s="19"/>
      <c r="P39" s="98"/>
      <c r="Q39" s="98"/>
    </row>
    <row r="40" spans="2:15" ht="22.5" customHeight="1">
      <c r="B40" s="11"/>
      <c r="C40" s="11"/>
      <c r="D40" s="11"/>
      <c r="E40" s="260" t="s">
        <v>52</v>
      </c>
      <c r="F40" s="261"/>
      <c r="G40" s="140">
        <f aca="true" t="shared" si="3" ref="G40:M40">($E$10*G10+$E$25*G25+$E$29*G29+$E$35*G35)/$E$36</f>
        <v>-0.3769092033232251</v>
      </c>
      <c r="H40" s="140">
        <f t="shared" si="3"/>
        <v>2.4033230748879375</v>
      </c>
      <c r="I40" s="140">
        <f t="shared" si="3"/>
        <v>4.782207995581109</v>
      </c>
      <c r="J40" s="140">
        <f t="shared" si="3"/>
        <v>3.010188062086725</v>
      </c>
      <c r="K40" s="140">
        <f t="shared" si="3"/>
        <v>5.6867279713210195</v>
      </c>
      <c r="L40" s="140">
        <f t="shared" si="3"/>
        <v>4.099938616842468</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0.7541605112390828</v>
      </c>
      <c r="K41" s="141">
        <f>K40-'DEC-2013'!$K$42</f>
        <v>1.4930807588215105</v>
      </c>
      <c r="L41" s="141">
        <f>L40-'DEC-2013'!$L$42</f>
        <v>1.1894195439081328</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61</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62</v>
      </c>
      <c r="B46" s="150"/>
      <c r="C46" s="150"/>
      <c r="D46" s="24"/>
      <c r="E46" s="153">
        <f>F36-'DEC-2013'!$F$38</f>
        <v>1503</v>
      </c>
      <c r="F46" s="152">
        <f>E46/'DEC-2013'!$F$38</f>
        <v>0.006816944847605225</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19"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64</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172" t="s">
        <v>4</v>
      </c>
      <c r="I3" s="172" t="s">
        <v>5</v>
      </c>
      <c r="J3" s="172" t="s">
        <v>6</v>
      </c>
      <c r="K3" s="172" t="s">
        <v>7</v>
      </c>
      <c r="L3" s="117" t="s">
        <v>54</v>
      </c>
      <c r="M3" s="173"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0.54</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0.8469892178295545</v>
      </c>
      <c r="H10" s="123">
        <f t="shared" si="0"/>
        <v>2.1412048506671124</v>
      </c>
      <c r="I10" s="123">
        <f t="shared" si="0"/>
        <v>4.153858979143638</v>
      </c>
      <c r="J10" s="123">
        <f>($E$6*J6+$E$8*J8+$E$9*J9+$E$35*J35)/($E$10-$E$7+$E$35)</f>
        <v>3.0988734868089423</v>
      </c>
      <c r="K10" s="123">
        <f>($E$6*K6+$E$8*K8+$E$9*K9+$E$35*K35)/($E$10-$E$7+$E$35)</f>
        <v>5.7675951691364755</v>
      </c>
      <c r="L10" s="123">
        <f>($E$6*L6+$E$8*L8+$E$9*L9+$E$35*L35)/($E$10-$E$7+$E$35)</f>
        <v>4.319366116809283</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57</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56</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0.52</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0.26</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0.3663625297917112</v>
      </c>
      <c r="H25" s="124">
        <f t="shared" si="1"/>
        <v>3.7895414851400187</v>
      </c>
      <c r="I25" s="124">
        <f t="shared" si="1"/>
        <v>4.825940077499356</v>
      </c>
      <c r="J25" s="124">
        <f>($E$13*J13+$E$14*J14+$E$15*J15+$E$16*J16+$E$17*J17+$E$18*J18+$E$19*J19+$E$21*J21+$E$22*J22+$E$23*J23+$E$24*J24)/($E$25-$E$20)</f>
        <v>3.156080925765326</v>
      </c>
      <c r="K25" s="124">
        <f>($E$13*K13+$E$14*K14+$E$15*K15+$E$16*K16+$E$17*K17+$E$18*K18+$E$19*K19+$E$21*K21+$E$22*K22+$E$23*K23+$E$24*K24)/($E$25-$E$20)</f>
        <v>7.012425251869353</v>
      </c>
      <c r="L25" s="124">
        <f>($E$13*L13+$E$22*L22+$E$23*L23)/($E$13+$E$22+$E$23)</f>
        <v>3.493053341552538</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0.38104270816672664</v>
      </c>
      <c r="H31" s="132">
        <f t="shared" si="2"/>
        <v>3.7510336603081242</v>
      </c>
      <c r="I31" s="132">
        <f t="shared" si="2"/>
        <v>4.781018015495922</v>
      </c>
      <c r="J31" s="132">
        <f t="shared" si="2"/>
        <v>3.1373739221255597</v>
      </c>
      <c r="K31" s="132">
        <f t="shared" si="2"/>
        <v>6.97932409837451</v>
      </c>
      <c r="L31" s="132">
        <f t="shared" si="2"/>
        <v>3.456829136288283</v>
      </c>
      <c r="M31" s="132">
        <f t="shared" si="2"/>
        <v>3.4564765327607923</v>
      </c>
      <c r="N31" s="95"/>
      <c r="O31" s="95"/>
      <c r="P31" s="96"/>
      <c r="Q31" s="96"/>
      <c r="R31" s="25"/>
    </row>
    <row r="32" spans="1:18" s="24" customFormat="1" ht="26.25" customHeight="1">
      <c r="A32" s="247" t="s">
        <v>46</v>
      </c>
      <c r="B32" s="247"/>
      <c r="C32" s="247"/>
      <c r="D32" s="247"/>
      <c r="E32" s="84">
        <f>SUM(E10,E31)</f>
        <v>183.92388134747475</v>
      </c>
      <c r="F32" s="63">
        <f>SUM(F10,F31)</f>
        <v>211641</v>
      </c>
      <c r="G32" s="171"/>
      <c r="H32" s="248"/>
      <c r="I32" s="249"/>
      <c r="J32" s="249"/>
      <c r="K32" s="249"/>
      <c r="L32" s="249"/>
      <c r="M32" s="250"/>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251" t="s">
        <v>33</v>
      </c>
      <c r="B36" s="252"/>
      <c r="C36" s="252"/>
      <c r="D36" s="253"/>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254" t="s">
        <v>81</v>
      </c>
      <c r="B37" s="255"/>
      <c r="C37" s="255"/>
      <c r="D37" s="255"/>
      <c r="E37" s="255"/>
      <c r="F37" s="255"/>
      <c r="G37" s="255"/>
      <c r="H37" s="255"/>
      <c r="I37" s="255"/>
      <c r="J37" s="255"/>
      <c r="K37" s="255"/>
      <c r="L37" s="255"/>
      <c r="M37" s="256"/>
      <c r="N37" s="15"/>
      <c r="O37" s="15"/>
    </row>
    <row r="38" spans="1:17" s="4" customFormat="1" ht="24" customHeight="1">
      <c r="A38" s="257" t="s">
        <v>31</v>
      </c>
      <c r="B38" s="258"/>
      <c r="C38" s="258"/>
      <c r="D38" s="258"/>
      <c r="E38" s="258"/>
      <c r="F38" s="258"/>
      <c r="G38" s="258"/>
      <c r="H38" s="258"/>
      <c r="I38" s="258"/>
      <c r="J38" s="258"/>
      <c r="K38" s="258"/>
      <c r="L38" s="258"/>
      <c r="M38" s="259"/>
      <c r="N38" s="19"/>
      <c r="O38" s="19"/>
      <c r="P38" s="98"/>
      <c r="Q38" s="98"/>
    </row>
    <row r="39" spans="1:17" s="4" customFormat="1" ht="24" customHeight="1">
      <c r="A39" s="174" t="s">
        <v>55</v>
      </c>
      <c r="B39" s="175"/>
      <c r="C39" s="175"/>
      <c r="D39" s="175"/>
      <c r="E39" s="175"/>
      <c r="F39" s="175"/>
      <c r="G39" s="175"/>
      <c r="H39" s="175"/>
      <c r="I39" s="175"/>
      <c r="J39" s="175"/>
      <c r="K39" s="175"/>
      <c r="L39" s="175"/>
      <c r="M39" s="176"/>
      <c r="N39" s="19"/>
      <c r="O39" s="19"/>
      <c r="P39" s="98"/>
      <c r="Q39" s="98"/>
    </row>
    <row r="40" spans="2:15" ht="22.5" customHeight="1">
      <c r="B40" s="11"/>
      <c r="C40" s="11"/>
      <c r="D40" s="11"/>
      <c r="E40" s="260" t="s">
        <v>52</v>
      </c>
      <c r="F40" s="261"/>
      <c r="G40" s="140">
        <f aca="true" t="shared" si="3" ref="G40:M40">($E$10*G10+$E$25*G25+$E$29*G29+$E$35*G35)/$E$36</f>
        <v>0.6987605947156935</v>
      </c>
      <c r="H40" s="140">
        <f t="shared" si="3"/>
        <v>2.85526566115418</v>
      </c>
      <c r="I40" s="140">
        <f t="shared" si="3"/>
        <v>4.474780845396192</v>
      </c>
      <c r="J40" s="140">
        <f t="shared" si="3"/>
        <v>3.191834062560809</v>
      </c>
      <c r="K40" s="140">
        <f t="shared" si="3"/>
        <v>6.31533990163042</v>
      </c>
      <c r="L40" s="140">
        <f t="shared" si="3"/>
        <v>4.14378359840295</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0.18164600047408408</v>
      </c>
      <c r="K41" s="141">
        <f>K40-'JAN-2014'!K40</f>
        <v>0.6286119303094004</v>
      </c>
      <c r="L41" s="141">
        <f>L40-'JAN-2014'!L40</f>
        <v>0.043844981560482665</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65</v>
      </c>
      <c r="B45" s="150"/>
      <c r="C45" s="150"/>
      <c r="D45" s="24"/>
      <c r="E45" s="151">
        <f>E36-'DEC-2013'!$E$38</f>
        <v>4.191411129795654</v>
      </c>
      <c r="F45" s="152">
        <f>E45/'DEC-2013'!$E$38</f>
        <v>0.017788824230438885</v>
      </c>
      <c r="H45" s="6"/>
      <c r="I45" s="6"/>
      <c r="J45" s="6"/>
      <c r="K45" s="6"/>
      <c r="L45" s="6"/>
      <c r="M45" s="6"/>
      <c r="N45" s="86"/>
      <c r="O45" s="86"/>
      <c r="P45" s="91"/>
    </row>
    <row r="46" spans="1:15" ht="12.75">
      <c r="A46" s="24" t="s">
        <v>66</v>
      </c>
      <c r="B46" s="150"/>
      <c r="C46" s="150"/>
      <c r="D46" s="24"/>
      <c r="E46" s="153">
        <f>F36-'DEC-2013'!$F$38</f>
        <v>3285</v>
      </c>
      <c r="F46" s="152">
        <f>E46/'DEC-2013'!$F$38</f>
        <v>0.014899310595065312</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22"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67</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186" t="s">
        <v>4</v>
      </c>
      <c r="I3" s="186" t="s">
        <v>5</v>
      </c>
      <c r="J3" s="186" t="s">
        <v>6</v>
      </c>
      <c r="K3" s="186" t="s">
        <v>7</v>
      </c>
      <c r="L3" s="117" t="s">
        <v>54</v>
      </c>
      <c r="M3" s="187"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10</v>
      </c>
      <c r="C6" s="29" t="s">
        <v>26</v>
      </c>
      <c r="D6" s="30">
        <v>36433</v>
      </c>
      <c r="E6" s="164">
        <v>21.63</v>
      </c>
      <c r="F6" s="76">
        <v>27064</v>
      </c>
      <c r="G6" s="119">
        <v>1.2177886658348536</v>
      </c>
      <c r="H6" s="160">
        <v>3.0894598246146376</v>
      </c>
      <c r="I6" s="160">
        <v>4.865091050493464</v>
      </c>
      <c r="J6" s="160">
        <v>3.264230380273281</v>
      </c>
      <c r="K6" s="160">
        <v>6.465380416446309</v>
      </c>
      <c r="L6" s="160">
        <v>3.731882374350892</v>
      </c>
      <c r="M6" s="160">
        <v>5.763462171742684</v>
      </c>
      <c r="N6" s="89">
        <v>5.811421789370952</v>
      </c>
      <c r="O6" s="89"/>
    </row>
    <row r="7" spans="1:17" s="2" customFormat="1" ht="12.75" customHeight="1">
      <c r="A7" s="70" t="s">
        <v>34</v>
      </c>
      <c r="B7" s="29" t="s">
        <v>10</v>
      </c>
      <c r="C7" s="29" t="s">
        <v>21</v>
      </c>
      <c r="D7" s="32">
        <v>40834</v>
      </c>
      <c r="E7" s="165">
        <v>2.906</v>
      </c>
      <c r="F7" s="33">
        <v>2858</v>
      </c>
      <c r="G7" s="120">
        <v>1.42</v>
      </c>
      <c r="H7" s="120">
        <v>0.12</v>
      </c>
      <c r="I7" s="120">
        <v>3.24</v>
      </c>
      <c r="J7" s="120"/>
      <c r="K7" s="120"/>
      <c r="L7" s="120"/>
      <c r="M7" s="122">
        <v>4.14</v>
      </c>
      <c r="N7" s="90">
        <v>1.11</v>
      </c>
      <c r="O7" s="90"/>
      <c r="P7" s="91"/>
      <c r="Q7" s="91"/>
    </row>
    <row r="8" spans="1:17" s="2" customFormat="1" ht="12.75" customHeight="1">
      <c r="A8" s="70" t="s">
        <v>38</v>
      </c>
      <c r="B8" s="29" t="s">
        <v>10</v>
      </c>
      <c r="C8" s="29" t="s">
        <v>21</v>
      </c>
      <c r="D8" s="32">
        <v>36738</v>
      </c>
      <c r="E8" s="165">
        <v>60.6232</v>
      </c>
      <c r="F8" s="33">
        <v>41037</v>
      </c>
      <c r="G8" s="120">
        <v>0.54</v>
      </c>
      <c r="H8" s="120">
        <v>-0.03</v>
      </c>
      <c r="I8" s="120">
        <v>3.15</v>
      </c>
      <c r="J8" s="120">
        <v>2.47</v>
      </c>
      <c r="K8" s="120">
        <v>4.49</v>
      </c>
      <c r="L8" s="120">
        <v>4.34</v>
      </c>
      <c r="M8" s="122">
        <v>4.87</v>
      </c>
      <c r="N8" s="92">
        <v>0.25</v>
      </c>
      <c r="O8" s="92"/>
      <c r="P8" s="91"/>
      <c r="Q8" s="91"/>
    </row>
    <row r="9" spans="1:15" ht="12.75" customHeight="1">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v>
      </c>
      <c r="L9" s="122">
        <v>2.778191797142715</v>
      </c>
      <c r="M9" s="122">
        <v>2.832209487999826</v>
      </c>
      <c r="N9" s="90">
        <v>3.476448393565712</v>
      </c>
      <c r="O9" s="90"/>
    </row>
    <row r="10" spans="1:17" s="24" customFormat="1" ht="23.25" customHeight="1">
      <c r="A10" s="51" t="s">
        <v>44</v>
      </c>
      <c r="B10" s="52" t="s">
        <v>10</v>
      </c>
      <c r="C10" s="52"/>
      <c r="D10" s="53"/>
      <c r="E10" s="75">
        <f>SUM(E6:E9)</f>
        <v>100.4179038511915</v>
      </c>
      <c r="F10" s="54">
        <f>SUM(F6:F9)</f>
        <v>92890</v>
      </c>
      <c r="G10" s="123">
        <f>($E$6*G6+$E$7*G7+$E$8*G8+$E$9*G9+$E$34*G34)/($E$10+$E$34)</f>
        <v>0.8887430858113735</v>
      </c>
      <c r="H10" s="123">
        <f>($E$6*H6+$E$7*H7+$E$8*H8+$E$9*H9+$E$34*H34)/($E$10+$E$34)</f>
        <v>1.5149143506592826</v>
      </c>
      <c r="I10" s="123">
        <f>($E$6*I6+$E$7*I7+$E$8*I8+$E$9*I9+$E$34*I34)/($E$10+$E$34)</f>
        <v>3.9394199743145504</v>
      </c>
      <c r="J10" s="123">
        <f>($E$6*J6+$E$8*J8+$E$9*J9+$E$34*J34)/($E$6+$E$8+$E$9+$E$34)</f>
        <v>3.0939254029742354</v>
      </c>
      <c r="K10" s="123">
        <f>($E$6*K6+$E$8*K8+$E$9*K9+$E$34*K34)/($E$6+$E$8+$E$9+$E$34)</f>
        <v>5.609366953922027</v>
      </c>
      <c r="L10" s="123">
        <f>($E$6*L6+$E$8*L8+$E$9*L9+$E$34*L34)/($E$6+$E$8+$E$9+$E$34)</f>
        <v>4.278176296941433</v>
      </c>
      <c r="M10" s="123">
        <f>($E$6*M6+$E$7*M7+$E$8*M8+$E$9*M9+$E$34*M34)/($E$10+$E$34)</f>
        <v>5.659378343039707</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10</v>
      </c>
      <c r="C13" s="29" t="s">
        <v>19</v>
      </c>
      <c r="D13" s="30">
        <v>36606</v>
      </c>
      <c r="E13" s="164">
        <v>7.241</v>
      </c>
      <c r="F13" s="76">
        <v>20603</v>
      </c>
      <c r="G13" s="119">
        <v>1.0734713799574862</v>
      </c>
      <c r="H13" s="160">
        <v>3.893883805484588</v>
      </c>
      <c r="I13" s="160">
        <v>6.039972451510245</v>
      </c>
      <c r="J13" s="160">
        <v>4.135092658655304</v>
      </c>
      <c r="K13" s="160">
        <v>5.997208831498502</v>
      </c>
      <c r="L13" s="160">
        <v>3.545954121913919</v>
      </c>
      <c r="M13" s="160">
        <v>5.555225135275377</v>
      </c>
      <c r="N13" s="95">
        <v>5.598007476337852</v>
      </c>
      <c r="O13" s="95"/>
      <c r="P13" s="96"/>
      <c r="Q13" s="96"/>
    </row>
    <row r="14" spans="1:17" ht="12.75" customHeight="1">
      <c r="A14" s="72" t="s">
        <v>48</v>
      </c>
      <c r="B14" s="29" t="s">
        <v>10</v>
      </c>
      <c r="C14" s="29" t="s">
        <v>19</v>
      </c>
      <c r="D14" s="30">
        <v>39367</v>
      </c>
      <c r="E14" s="166">
        <v>4.604</v>
      </c>
      <c r="F14" s="31">
        <v>3975</v>
      </c>
      <c r="G14" s="121">
        <v>0.6193986003313096</v>
      </c>
      <c r="H14" s="122">
        <v>2.6557916658535685</v>
      </c>
      <c r="I14" s="122">
        <v>4.253725928191487</v>
      </c>
      <c r="J14" s="122">
        <v>2.895298169724425</v>
      </c>
      <c r="K14" s="122">
        <v>4.717047015819142</v>
      </c>
      <c r="L14" s="122"/>
      <c r="M14" s="160">
        <v>3.1201844405021495</v>
      </c>
      <c r="N14" s="95">
        <v>3.216868746237722</v>
      </c>
      <c r="O14" s="95"/>
      <c r="P14" s="96"/>
      <c r="Q14" s="96"/>
    </row>
    <row r="15" spans="1:17" ht="12.75">
      <c r="A15" s="73" t="s">
        <v>30</v>
      </c>
      <c r="B15" s="29" t="s">
        <v>10</v>
      </c>
      <c r="C15" s="29" t="s">
        <v>20</v>
      </c>
      <c r="D15" s="30">
        <v>36091</v>
      </c>
      <c r="E15" s="165">
        <v>0.49317465999999993</v>
      </c>
      <c r="F15" s="33">
        <v>540</v>
      </c>
      <c r="G15" s="120">
        <v>4.26822800349671</v>
      </c>
      <c r="H15" s="120">
        <v>6.5954923849585345</v>
      </c>
      <c r="I15" s="120">
        <v>7.182510018623733</v>
      </c>
      <c r="J15" s="120">
        <v>5.00371009669538</v>
      </c>
      <c r="K15" s="120">
        <v>5.827258842851868</v>
      </c>
      <c r="L15" s="120"/>
      <c r="M15" s="120">
        <v>5.400649924917045</v>
      </c>
      <c r="N15" s="106">
        <v>7.891367822861284</v>
      </c>
      <c r="O15" s="106"/>
      <c r="P15" s="96"/>
      <c r="Q15" s="96"/>
    </row>
    <row r="16" spans="1:17" ht="13.5" customHeight="1">
      <c r="A16" s="73" t="s">
        <v>17</v>
      </c>
      <c r="B16" s="29" t="s">
        <v>10</v>
      </c>
      <c r="C16" s="29" t="s">
        <v>24</v>
      </c>
      <c r="D16" s="30">
        <v>0.04106382919626</v>
      </c>
      <c r="E16" s="165">
        <v>0.06251471000000018</v>
      </c>
      <c r="F16" s="33">
        <v>109</v>
      </c>
      <c r="G16" s="120">
        <v>2.602160075855675</v>
      </c>
      <c r="H16" s="120">
        <v>4.225248984999697</v>
      </c>
      <c r="I16" s="120">
        <v>5.92152911873145</v>
      </c>
      <c r="J16" s="120">
        <v>3.6680107448398447</v>
      </c>
      <c r="K16" s="120">
        <v>3.7067833480224355</v>
      </c>
      <c r="L16" s="120"/>
      <c r="M16" s="120">
        <v>4.439979233600555</v>
      </c>
      <c r="N16" s="106">
        <v>5.810184463973833</v>
      </c>
      <c r="O16" s="106"/>
      <c r="P16" s="96"/>
      <c r="Q16" s="96"/>
    </row>
    <row r="17" spans="1:17" ht="12.75" customHeight="1">
      <c r="A17" s="72" t="s">
        <v>35</v>
      </c>
      <c r="B17" s="29" t="s">
        <v>10</v>
      </c>
      <c r="C17" s="29" t="s">
        <v>19</v>
      </c>
      <c r="D17" s="30">
        <v>39514</v>
      </c>
      <c r="E17" s="165">
        <v>0.6383139149999996</v>
      </c>
      <c r="F17" s="33">
        <v>1787</v>
      </c>
      <c r="G17" s="120">
        <v>1.9663476027055538</v>
      </c>
      <c r="H17" s="120">
        <v>4.302293002266455</v>
      </c>
      <c r="I17" s="120">
        <v>5.32568336074748</v>
      </c>
      <c r="J17" s="120">
        <v>3.634639943379536</v>
      </c>
      <c r="K17" s="120">
        <v>5.095107617310846</v>
      </c>
      <c r="L17" s="120"/>
      <c r="M17" s="120">
        <v>5.341295593074635</v>
      </c>
      <c r="N17" s="106">
        <v>5.887518146420279</v>
      </c>
      <c r="O17" s="106"/>
      <c r="P17" s="96"/>
      <c r="Q17" s="96"/>
    </row>
    <row r="18" spans="1:17" ht="12.75">
      <c r="A18" s="70" t="s">
        <v>57</v>
      </c>
      <c r="B18" s="148" t="s">
        <v>10</v>
      </c>
      <c r="C18" s="148" t="s">
        <v>20</v>
      </c>
      <c r="D18" s="36">
        <v>38360</v>
      </c>
      <c r="E18" s="165">
        <v>0.282</v>
      </c>
      <c r="F18" s="33">
        <v>1679</v>
      </c>
      <c r="G18" s="120">
        <v>0.007200000000007201</v>
      </c>
      <c r="H18" s="120">
        <v>-0.5454805162915077</v>
      </c>
      <c r="I18" s="120">
        <v>0.905492921813722</v>
      </c>
      <c r="J18" s="120">
        <v>1.0608451198038806</v>
      </c>
      <c r="K18" s="120">
        <v>2.5656503023752686</v>
      </c>
      <c r="L18" s="120"/>
      <c r="M18" s="120">
        <v>1.815601022072905</v>
      </c>
      <c r="N18" s="106">
        <v>0.8566772174212423</v>
      </c>
      <c r="O18" s="106"/>
      <c r="P18" s="96"/>
      <c r="Q18" s="96"/>
    </row>
    <row r="19" spans="1:17" ht="12.75">
      <c r="A19" s="70" t="s">
        <v>56</v>
      </c>
      <c r="B19" s="12" t="s">
        <v>10</v>
      </c>
      <c r="C19" s="12" t="s">
        <v>19</v>
      </c>
      <c r="D19" s="36">
        <v>39182</v>
      </c>
      <c r="E19" s="165">
        <v>0.039</v>
      </c>
      <c r="F19" s="33">
        <v>220</v>
      </c>
      <c r="G19" s="120">
        <v>-0.18860000000000543</v>
      </c>
      <c r="H19" s="120">
        <v>0.12548637647042948</v>
      </c>
      <c r="I19" s="120">
        <v>1.2451541896404406</v>
      </c>
      <c r="J19" s="120">
        <v>0.6878024282426083</v>
      </c>
      <c r="K19" s="120">
        <v>0.25644720951260247</v>
      </c>
      <c r="L19" s="120"/>
      <c r="M19" s="120">
        <v>0.4651420648975135</v>
      </c>
      <c r="N19" s="106">
        <v>1.9667298174966819</v>
      </c>
      <c r="O19" s="106"/>
      <c r="P19" s="96"/>
      <c r="Q19" s="96"/>
    </row>
    <row r="20" spans="1:17" ht="12.75" customHeight="1">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7" ht="12.75">
      <c r="A21" s="70" t="s">
        <v>39</v>
      </c>
      <c r="B21" s="29" t="s">
        <v>10</v>
      </c>
      <c r="C21" s="29" t="s">
        <v>19</v>
      </c>
      <c r="D21" s="32">
        <v>38245</v>
      </c>
      <c r="E21" s="165">
        <v>30.213816</v>
      </c>
      <c r="F21" s="33">
        <v>35140</v>
      </c>
      <c r="G21" s="120">
        <v>0.21</v>
      </c>
      <c r="H21" s="120">
        <v>0.92</v>
      </c>
      <c r="I21" s="120">
        <v>4.11</v>
      </c>
      <c r="J21" s="120">
        <v>2.64</v>
      </c>
      <c r="K21" s="120">
        <v>4.61</v>
      </c>
      <c r="L21" s="120"/>
      <c r="M21" s="122">
        <v>5.04</v>
      </c>
      <c r="N21" s="93">
        <v>1.19</v>
      </c>
      <c r="O21" s="93"/>
      <c r="P21" s="96"/>
      <c r="Q21" s="96"/>
    </row>
    <row r="22" spans="1:17" ht="12.75" customHeight="1">
      <c r="A22" s="72" t="s">
        <v>15</v>
      </c>
      <c r="B22" s="29" t="s">
        <v>10</v>
      </c>
      <c r="C22" s="29" t="s">
        <v>23</v>
      </c>
      <c r="D22" s="30">
        <v>37834</v>
      </c>
      <c r="E22" s="166">
        <v>28.2021988018053</v>
      </c>
      <c r="F22" s="31">
        <v>35589</v>
      </c>
      <c r="G22" s="170">
        <v>0.5156320857343522</v>
      </c>
      <c r="H22" s="122">
        <v>2.942896630115621</v>
      </c>
      <c r="I22" s="122">
        <v>5.483501119269829</v>
      </c>
      <c r="J22" s="122">
        <v>4.2635613937166195</v>
      </c>
      <c r="K22" s="122">
        <v>8.719972580880153</v>
      </c>
      <c r="L22" s="122">
        <v>3.570767397645036</v>
      </c>
      <c r="M22" s="122">
        <v>3.514780714369836</v>
      </c>
      <c r="N22" s="107">
        <v>4.419218809987369</v>
      </c>
      <c r="O22" s="107"/>
      <c r="P22" s="96"/>
      <c r="Q22" s="96"/>
    </row>
    <row r="23" spans="1:17" ht="12.75" customHeight="1">
      <c r="A23" s="73" t="s">
        <v>36</v>
      </c>
      <c r="B23" s="29" t="s">
        <v>10</v>
      </c>
      <c r="C23" s="29" t="s">
        <v>32</v>
      </c>
      <c r="D23" s="30">
        <v>39078</v>
      </c>
      <c r="E23" s="166">
        <v>7.8989232409666</v>
      </c>
      <c r="F23" s="163">
        <v>13870</v>
      </c>
      <c r="G23" s="169">
        <v>-0.9927492799800097</v>
      </c>
      <c r="H23" s="13">
        <v>2.7163162824351827</v>
      </c>
      <c r="I23" s="13">
        <v>6.634309564274088</v>
      </c>
      <c r="J23" s="13">
        <v>3.1273818873299497</v>
      </c>
      <c r="K23" s="13">
        <v>12.14445052791766</v>
      </c>
      <c r="L23" s="120"/>
      <c r="M23" s="13">
        <v>-1.9973689886156443</v>
      </c>
      <c r="N23" s="149">
        <v>4.54944890557254</v>
      </c>
      <c r="O23" s="107"/>
      <c r="P23" s="96"/>
      <c r="Q23" s="96"/>
    </row>
    <row r="24" spans="1:17" ht="12.75" customHeight="1">
      <c r="A24" s="40" t="s">
        <v>43</v>
      </c>
      <c r="B24" s="41" t="s">
        <v>10</v>
      </c>
      <c r="C24" s="41"/>
      <c r="D24" s="42"/>
      <c r="E24" s="80">
        <f>SUM(E13:E23)</f>
        <v>81.57394132777189</v>
      </c>
      <c r="F24" s="43">
        <f>SUM(F13:F23)</f>
        <v>115759</v>
      </c>
      <c r="G24" s="124">
        <f>($E$13*G13+$E$14*G14+$E$15*G15+$E$16*G16+$E$17*G17+$E$18*G18+$E$19*G19+$E$20*G20+$E$21*G21+$E$22*G22+$E$23*G23)/$E$24</f>
        <v>0.3493482570316203</v>
      </c>
      <c r="H24" s="124">
        <f>($E$13*H13+$E$14*H14+$E$15*H15+$E$16*H16+$E$17*H17+$E$18*H18+$E$19*H19+$E$20*H20+$E$21*H21+$E$22*H22+$E$23*H23)/$E$24</f>
        <v>2.2387277937502135</v>
      </c>
      <c r="I24" s="124">
        <f>($E$13*I13+$E$14*I14+$E$15*I15+$E$16*I16+$E$17*I17+$E$18*I18+$E$19*I19+$E$20*I20+$E$21*I21+$E$22*I22+$E$23*I23)/$E$24</f>
        <v>5.025976738495184</v>
      </c>
      <c r="J24" s="124">
        <f>($E$13*J13+$E$14*J14+$E$15*J15+$E$16*J16+$E$17*J17+$E$18*J18+$E$19*J19+$E$21*J21+$E$22*J22+$E$23*J23)/($E$24-$E$20)</f>
        <v>3.4304941481770093</v>
      </c>
      <c r="K24" s="124">
        <f>($E$13*K13+$E$14*K14+$E$15*K15+$E$16*K16+$E$17*K17+$E$18*K18+$E$19*K19+$E$21*K21+$E$22*K22+$E$23*K23)/($E$24-$E$20)</f>
        <v>6.945353416588214</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v>
      </c>
      <c r="L26" s="122"/>
      <c r="M26" s="160">
        <v>4.786073284332759</v>
      </c>
      <c r="N26" s="95">
        <v>4.843331725967759</v>
      </c>
      <c r="O26" s="95"/>
      <c r="P26" s="96"/>
      <c r="Q26" s="96"/>
    </row>
    <row r="27" spans="1:17" ht="12.75" customHeight="1">
      <c r="A27" s="72" t="s">
        <v>16</v>
      </c>
      <c r="B27" s="29" t="s">
        <v>11</v>
      </c>
      <c r="C27" s="29" t="s">
        <v>23</v>
      </c>
      <c r="D27" s="30">
        <v>37816</v>
      </c>
      <c r="E27" s="166">
        <v>1.5567519942325936</v>
      </c>
      <c r="F27" s="31">
        <v>1436</v>
      </c>
      <c r="G27" s="121">
        <v>1.3028657402510246</v>
      </c>
      <c r="H27" s="122">
        <v>3.400840941562544</v>
      </c>
      <c r="I27" s="122">
        <v>3.255681349369066</v>
      </c>
      <c r="J27" s="122">
        <v>2.233448944347538</v>
      </c>
      <c r="K27" s="122">
        <v>5.877697896511358</v>
      </c>
      <c r="L27" s="122">
        <v>2.1721112982469037</v>
      </c>
      <c r="M27" s="122">
        <v>2.1393413759111857</v>
      </c>
      <c r="N27" s="107">
        <v>4.507094349991947</v>
      </c>
      <c r="O27" s="107"/>
      <c r="P27" s="96"/>
      <c r="Q27" s="96"/>
    </row>
    <row r="28" spans="1:17" ht="12.75" customHeight="1">
      <c r="A28" s="40" t="s">
        <v>43</v>
      </c>
      <c r="B28" s="41" t="s">
        <v>11</v>
      </c>
      <c r="C28" s="45"/>
      <c r="D28" s="46"/>
      <c r="E28" s="82">
        <f>SUM(E26:E27)</f>
        <v>2.4307519942325935</v>
      </c>
      <c r="F28" s="44">
        <f>SUM(F26:F27)</f>
        <v>2139</v>
      </c>
      <c r="G28" s="124">
        <f>($E$26*G26+$E$27*G27)/$E$28</f>
        <v>0.9725919432350306</v>
      </c>
      <c r="H28" s="124">
        <f>($E$26*H26+$E$27*H27)/$E$28</f>
        <v>2.324939116864133</v>
      </c>
      <c r="I28" s="124">
        <f>($E$26*I26+$E$27*I27)/$E$28</f>
        <v>3.2975456173957927</v>
      </c>
      <c r="J28" s="124">
        <f>($E$26*J26+$E$27*J27)/$E$28</f>
        <v>2.3620070598504763</v>
      </c>
      <c r="K28" s="124">
        <f>($E$26*K26+$E$27*K27)/$E$28</f>
        <v>5.421053860391692</v>
      </c>
      <c r="L28" s="124">
        <f>L27</f>
        <v>2.1721112982469037</v>
      </c>
      <c r="M28" s="124">
        <f>($E$26*M26+$E$27*M27)/$E$28</f>
        <v>3.090999008384203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84.00469332200448</v>
      </c>
      <c r="F30" s="44">
        <f>F28+F24</f>
        <v>117898</v>
      </c>
      <c r="G30" s="132">
        <f aca="true" t="shared" si="0" ref="G30:M30">($E$24*G24+$E$28*G28)/$E$30</f>
        <v>0.3673823783791591</v>
      </c>
      <c r="H30" s="132">
        <f t="shared" si="0"/>
        <v>2.2412223965789067</v>
      </c>
      <c r="I30" s="132">
        <f t="shared" si="0"/>
        <v>4.97596301630467</v>
      </c>
      <c r="J30" s="132">
        <f t="shared" si="0"/>
        <v>3.3995765051495432</v>
      </c>
      <c r="K30" s="132">
        <f t="shared" si="0"/>
        <v>6.901246426377204</v>
      </c>
      <c r="L30" s="132">
        <f t="shared" si="0"/>
        <v>3.5253733798315783</v>
      </c>
      <c r="M30" s="132">
        <f t="shared" si="0"/>
        <v>3.735065717944817</v>
      </c>
      <c r="N30" s="95"/>
      <c r="O30" s="95"/>
      <c r="P30" s="96"/>
      <c r="Q30" s="96"/>
      <c r="R30" s="25"/>
    </row>
    <row r="31" spans="1:18" s="24" customFormat="1" ht="26.25" customHeight="1">
      <c r="A31" s="247" t="s">
        <v>46</v>
      </c>
      <c r="B31" s="247"/>
      <c r="C31" s="247"/>
      <c r="D31" s="247"/>
      <c r="E31" s="84">
        <f>SUM(E10,E30)</f>
        <v>184.42259717319598</v>
      </c>
      <c r="F31" s="63">
        <f>SUM(F10,F30)</f>
        <v>210788</v>
      </c>
      <c r="G31" s="185"/>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56.098</v>
      </c>
      <c r="F34" s="27">
        <v>12129</v>
      </c>
      <c r="G34" s="136">
        <v>1</v>
      </c>
      <c r="H34" s="136">
        <v>2.42</v>
      </c>
      <c r="I34" s="136">
        <v>4.4</v>
      </c>
      <c r="J34" s="136">
        <v>3.5</v>
      </c>
      <c r="K34" s="136">
        <v>6.17</v>
      </c>
      <c r="L34" s="136">
        <v>4.83</v>
      </c>
      <c r="M34" s="137">
        <v>7.32</v>
      </c>
      <c r="N34" s="106">
        <v>3.03</v>
      </c>
      <c r="O34" s="106"/>
      <c r="P34" s="96"/>
      <c r="Q34" s="96"/>
    </row>
    <row r="35" spans="1:17" ht="31.5" customHeight="1">
      <c r="A35" s="251" t="s">
        <v>33</v>
      </c>
      <c r="B35" s="252"/>
      <c r="C35" s="252"/>
      <c r="D35" s="253"/>
      <c r="E35" s="115">
        <f>E31+E34</f>
        <v>240.520597173196</v>
      </c>
      <c r="F35" s="116">
        <f>F31+F34</f>
        <v>222917</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182" t="s">
        <v>55</v>
      </c>
      <c r="B38" s="183"/>
      <c r="C38" s="183"/>
      <c r="D38" s="183"/>
      <c r="E38" s="183"/>
      <c r="F38" s="183"/>
      <c r="G38" s="183"/>
      <c r="H38" s="183"/>
      <c r="I38" s="183"/>
      <c r="J38" s="183"/>
      <c r="K38" s="183"/>
      <c r="L38" s="183"/>
      <c r="M38" s="184"/>
      <c r="N38" s="19"/>
      <c r="O38" s="19"/>
      <c r="P38" s="98"/>
      <c r="Q38" s="98"/>
    </row>
    <row r="39" spans="2:15" ht="22.5" customHeight="1">
      <c r="B39" s="11"/>
      <c r="C39" s="11"/>
      <c r="D39" s="11"/>
      <c r="E39" s="260" t="s">
        <v>52</v>
      </c>
      <c r="F39" s="261"/>
      <c r="G39" s="140">
        <f>($E$10*G10+$E$24*G24+$E$28*G28+$E$34*G34)/$E$35</f>
        <v>0.732600716271231</v>
      </c>
      <c r="H39" s="140">
        <f>($E$10*H10+$E$24*H24+$E$28*H28+$E$34*H34)/$E$35</f>
        <v>1.979684439896179</v>
      </c>
      <c r="I39" s="140">
        <f>($E$10*I10+$E$24*I24+$E$28*I28+$E$34*I34)/$E$35</f>
        <v>4.408868744878816</v>
      </c>
      <c r="J39" s="140">
        <f>($E$10*J10+$E$24*J24+$E$28*J28+$E$34*J34)/$E$35</f>
        <v>3.295388813655974</v>
      </c>
      <c r="K39" s="140">
        <f>($E$10*K10+$E$24*K24+$E$28*K28+$E$34*K34)/$E$35</f>
        <v>6.191330965140069</v>
      </c>
      <c r="L39" s="140">
        <f>($E$10*L10+$E$24*L24+$E$28*L28+$E$34*L34)/$E$35</f>
        <v>4.143955891417087</v>
      </c>
      <c r="M39" s="140">
        <f>($E$10*M10+$E$24*M24+$E$28*M28+$E$34*M34)/$E$35</f>
        <v>5.374605483585689</v>
      </c>
      <c r="N39" s="16"/>
      <c r="O39" s="16"/>
    </row>
    <row r="40" spans="2:17" ht="16.5" customHeight="1">
      <c r="B40" s="10"/>
      <c r="C40" s="10"/>
      <c r="D40" s="10"/>
      <c r="E40" s="20"/>
      <c r="F40" s="77" t="s">
        <v>51</v>
      </c>
      <c r="G40" s="141"/>
      <c r="H40" s="141">
        <f>H39-'FEB-2014'!H40</f>
        <v>-0.875581221258001</v>
      </c>
      <c r="I40" s="141">
        <f>I39-'FEB-2014'!I40</f>
        <v>-0.06591210051737573</v>
      </c>
      <c r="J40" s="141">
        <f>J39-'FEB-2014'!J40</f>
        <v>0.1035547510951651</v>
      </c>
      <c r="K40" s="141">
        <f>K39-'FEB-2014'!K40</f>
        <v>-0.12400893649035094</v>
      </c>
      <c r="L40" s="141">
        <f>L39-'FEB-2014'!L40</f>
        <v>0.00017229301413657083</v>
      </c>
      <c r="M40" s="141">
        <f>M39-'FEB-2014'!M40</f>
        <v>0.07794152449664526</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68</v>
      </c>
      <c r="B44" s="150"/>
      <c r="C44" s="150"/>
      <c r="D44" s="24"/>
      <c r="E44" s="151">
        <f>E35-'DEC-2013'!$E$38</f>
        <v>4.900126955516896</v>
      </c>
      <c r="F44" s="152">
        <f>E44/'DEC-2013'!$E$38</f>
        <v>0.020796694578318644</v>
      </c>
      <c r="H44" s="6"/>
      <c r="I44" s="6"/>
      <c r="J44" s="6"/>
      <c r="K44" s="6"/>
      <c r="L44" s="6"/>
      <c r="M44" s="6"/>
      <c r="N44" s="86"/>
      <c r="O44" s="86"/>
      <c r="P44" s="91"/>
    </row>
    <row r="45" spans="1:15" ht="12.75">
      <c r="A45" s="24" t="s">
        <v>69</v>
      </c>
      <c r="B45" s="150"/>
      <c r="C45" s="150"/>
      <c r="D45" s="24"/>
      <c r="E45" s="153">
        <f>F35-'DEC-2013'!$F$38</f>
        <v>2437</v>
      </c>
      <c r="F45" s="152">
        <f>E45/'DEC-2013'!$F$38</f>
        <v>0.011053156748911466</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31"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70</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192" t="s">
        <v>4</v>
      </c>
      <c r="I3" s="192" t="s">
        <v>5</v>
      </c>
      <c r="J3" s="192" t="s">
        <v>6</v>
      </c>
      <c r="K3" s="192" t="s">
        <v>7</v>
      </c>
      <c r="L3" s="117" t="s">
        <v>54</v>
      </c>
      <c r="M3" s="193"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10</v>
      </c>
      <c r="C6" s="29" t="s">
        <v>26</v>
      </c>
      <c r="D6" s="30">
        <v>36433</v>
      </c>
      <c r="E6" s="164">
        <v>21.829</v>
      </c>
      <c r="F6" s="76">
        <v>27182</v>
      </c>
      <c r="G6" s="119">
        <v>1.476571814490805</v>
      </c>
      <c r="H6" s="160">
        <v>2.715195328658626</v>
      </c>
      <c r="I6" s="160">
        <v>4.8033902163882924</v>
      </c>
      <c r="J6" s="160">
        <v>3.2416213589988585</v>
      </c>
      <c r="K6" s="160">
        <v>6.349267609910059</v>
      </c>
      <c r="L6" s="160">
        <v>3.792413814228035</v>
      </c>
      <c r="M6" s="160">
        <v>5.749212388221392</v>
      </c>
      <c r="N6" s="89">
        <v>5.763462171742684</v>
      </c>
      <c r="O6" s="89"/>
    </row>
    <row r="7" spans="1:17" s="2" customFormat="1" ht="12.75" customHeight="1">
      <c r="A7" s="70" t="s">
        <v>34</v>
      </c>
      <c r="B7" s="29" t="s">
        <v>10</v>
      </c>
      <c r="C7" s="29" t="s">
        <v>21</v>
      </c>
      <c r="D7" s="32">
        <v>40834</v>
      </c>
      <c r="E7" s="165">
        <v>3.026</v>
      </c>
      <c r="F7" s="33">
        <v>2945</v>
      </c>
      <c r="G7" s="120">
        <v>1.81</v>
      </c>
      <c r="H7" s="120">
        <v>-0.36</v>
      </c>
      <c r="I7" s="120">
        <v>3.34</v>
      </c>
      <c r="J7" s="120" t="s">
        <v>71</v>
      </c>
      <c r="K7" s="120" t="s">
        <v>71</v>
      </c>
      <c r="L7" s="120" t="s">
        <v>71</v>
      </c>
      <c r="M7" s="122">
        <v>4.16</v>
      </c>
      <c r="N7" s="90">
        <v>0.63</v>
      </c>
      <c r="O7" s="90"/>
      <c r="P7" s="91"/>
      <c r="Q7" s="91"/>
    </row>
    <row r="8" spans="1:17" s="2" customFormat="1" ht="12.75" customHeight="1">
      <c r="A8" s="70" t="s">
        <v>38</v>
      </c>
      <c r="B8" s="29" t="s">
        <v>10</v>
      </c>
      <c r="C8" s="29" t="s">
        <v>21</v>
      </c>
      <c r="D8" s="32">
        <v>36738</v>
      </c>
      <c r="E8" s="165">
        <v>60.987141</v>
      </c>
      <c r="F8" s="33">
        <v>41207</v>
      </c>
      <c r="G8" s="120">
        <v>0.8</v>
      </c>
      <c r="H8" s="120">
        <v>-0.22</v>
      </c>
      <c r="I8" s="120">
        <v>3.18</v>
      </c>
      <c r="J8" s="120">
        <v>2.47</v>
      </c>
      <c r="K8" s="120">
        <v>4.46</v>
      </c>
      <c r="L8" s="120">
        <v>4.32</v>
      </c>
      <c r="M8" s="122">
        <v>4.86</v>
      </c>
      <c r="N8" s="92">
        <v>0.15</v>
      </c>
      <c r="O8" s="92"/>
      <c r="P8" s="91"/>
      <c r="Q8" s="91"/>
    </row>
    <row r="9" spans="1:15" ht="12.75" customHeight="1">
      <c r="A9" s="71" t="s">
        <v>13</v>
      </c>
      <c r="B9" s="34" t="s">
        <v>10</v>
      </c>
      <c r="C9" s="34" t="s">
        <v>21</v>
      </c>
      <c r="D9" s="35">
        <v>37816</v>
      </c>
      <c r="E9" s="167">
        <v>15.6425517369976</v>
      </c>
      <c r="F9" s="162">
        <v>22520</v>
      </c>
      <c r="G9" s="121">
        <v>1.7884213786362846</v>
      </c>
      <c r="H9" s="122">
        <v>2.178200499423788</v>
      </c>
      <c r="I9" s="122">
        <v>4.366220281363353</v>
      </c>
      <c r="J9" s="122">
        <v>3.917619216758128</v>
      </c>
      <c r="K9" s="122">
        <v>6.279538105567162</v>
      </c>
      <c r="L9" s="122">
        <v>2.8044048827781998</v>
      </c>
      <c r="M9" s="122">
        <v>2.856361438726629</v>
      </c>
      <c r="N9" s="90">
        <v>3.2864466288687444</v>
      </c>
      <c r="O9" s="90"/>
    </row>
    <row r="10" spans="1:17" s="24" customFormat="1" ht="23.25" customHeight="1">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v>
      </c>
      <c r="J10" s="123">
        <f>($E$6*J6+$E$8*J8+$E$9*J9+$E$34*J34)/($E$6+$E$8+$E$9+$E$34)</f>
        <v>3.0782461383468416</v>
      </c>
      <c r="K10" s="123">
        <f>($E$6*K6+$E$8*K8+$E$9*K9+$E$34*K34)/($E$6+$E$8+$E$9+$E$34)</f>
        <v>5.390827699546738</v>
      </c>
      <c r="L10" s="123">
        <f>($E$6*L6+$E$8*L8+$E$9*L9+$E$34*L34)/($E$6+$E$8+$E$9+$E$34)</f>
        <v>4.289167161626307</v>
      </c>
      <c r="M10" s="123">
        <f>($E$6*M6+$E$7*M7+$E$8*M8+$E$9*M9+$E$34*M34)/($E$10+$E$34)</f>
        <v>5.646093269967828</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10</v>
      </c>
      <c r="C13" s="29" t="s">
        <v>19</v>
      </c>
      <c r="D13" s="30">
        <v>36606</v>
      </c>
      <c r="E13" s="164">
        <v>7.314</v>
      </c>
      <c r="F13" s="76">
        <v>20634</v>
      </c>
      <c r="G13" s="119">
        <v>1.3306228510167228</v>
      </c>
      <c r="H13" s="160">
        <v>3.460487390350764</v>
      </c>
      <c r="I13" s="160">
        <v>5.892863835639672</v>
      </c>
      <c r="J13" s="160">
        <v>3.9722532911898423</v>
      </c>
      <c r="K13" s="160">
        <v>5.863320403040895</v>
      </c>
      <c r="L13" s="160">
        <v>3.616344111191938</v>
      </c>
      <c r="M13" s="160">
        <v>5.542064630400034</v>
      </c>
      <c r="N13" s="95">
        <v>5.555225135275377</v>
      </c>
      <c r="O13" s="95"/>
      <c r="P13" s="96"/>
      <c r="Q13" s="96"/>
    </row>
    <row r="14" spans="1:17" ht="12.75" customHeight="1">
      <c r="A14" s="72" t="s">
        <v>48</v>
      </c>
      <c r="B14" s="29" t="s">
        <v>10</v>
      </c>
      <c r="C14" s="29" t="s">
        <v>19</v>
      </c>
      <c r="D14" s="30">
        <v>39367</v>
      </c>
      <c r="E14" s="166">
        <v>4.691</v>
      </c>
      <c r="F14" s="31">
        <v>3979</v>
      </c>
      <c r="G14" s="121">
        <v>0.7708106877793882</v>
      </c>
      <c r="H14" s="122">
        <v>1.9165350904016387</v>
      </c>
      <c r="I14" s="122">
        <v>4.094950835006106</v>
      </c>
      <c r="J14" s="122">
        <v>2.728611301140371</v>
      </c>
      <c r="K14" s="122">
        <v>4.510466520055911</v>
      </c>
      <c r="L14" s="122" t="s">
        <v>71</v>
      </c>
      <c r="M14" s="160">
        <v>3.104892343613219</v>
      </c>
      <c r="N14" s="95">
        <v>3.1201844405021495</v>
      </c>
      <c r="O14" s="95"/>
      <c r="P14" s="96"/>
      <c r="Q14" s="96"/>
    </row>
    <row r="15" spans="1:17" ht="12.75">
      <c r="A15" s="73" t="s">
        <v>30</v>
      </c>
      <c r="B15" s="29" t="s">
        <v>10</v>
      </c>
      <c r="C15" s="29" t="s">
        <v>20</v>
      </c>
      <c r="D15" s="30">
        <v>36091</v>
      </c>
      <c r="E15" s="165">
        <v>0.5095623049999999</v>
      </c>
      <c r="F15" s="33">
        <v>542</v>
      </c>
      <c r="G15" s="120">
        <v>4.943868884492586</v>
      </c>
      <c r="H15" s="120">
        <v>6.543937160724145</v>
      </c>
      <c r="I15" s="120">
        <v>7.336513302127301</v>
      </c>
      <c r="J15" s="120">
        <v>5.1826091263054375</v>
      </c>
      <c r="K15" s="120">
        <v>5.852081925150099</v>
      </c>
      <c r="L15" s="120" t="s">
        <v>71</v>
      </c>
      <c r="M15" s="120">
        <v>5.4392322003283144</v>
      </c>
      <c r="N15" s="106">
        <v>7.839204103263109</v>
      </c>
      <c r="O15" s="106"/>
      <c r="P15" s="96"/>
      <c r="Q15" s="96"/>
    </row>
    <row r="16" spans="1:17" ht="13.5" customHeight="1">
      <c r="A16" s="73" t="s">
        <v>17</v>
      </c>
      <c r="B16" s="29" t="s">
        <v>10</v>
      </c>
      <c r="C16" s="29" t="s">
        <v>24</v>
      </c>
      <c r="D16" s="30">
        <v>0.04106382919626</v>
      </c>
      <c r="E16" s="165">
        <v>0.06322225000000019</v>
      </c>
      <c r="F16" s="33">
        <v>109</v>
      </c>
      <c r="G16" s="120">
        <v>2.836762762360312</v>
      </c>
      <c r="H16" s="120">
        <v>4.253922301729807</v>
      </c>
      <c r="I16" s="120">
        <v>5.947839166960067</v>
      </c>
      <c r="J16" s="120">
        <v>3.643954577498709</v>
      </c>
      <c r="K16" s="120">
        <v>3.6354637379962584</v>
      </c>
      <c r="L16" s="120" t="s">
        <v>71</v>
      </c>
      <c r="M16" s="120">
        <v>4.416953941477808</v>
      </c>
      <c r="N16" s="106">
        <v>5.6814068775455695</v>
      </c>
      <c r="O16" s="106"/>
      <c r="P16" s="96"/>
      <c r="Q16" s="96"/>
    </row>
    <row r="17" spans="1:17" ht="12.75" customHeight="1">
      <c r="A17" s="72" t="s">
        <v>35</v>
      </c>
      <c r="B17" s="29" t="s">
        <v>10</v>
      </c>
      <c r="C17" s="29" t="s">
        <v>19</v>
      </c>
      <c r="D17" s="30">
        <v>39514</v>
      </c>
      <c r="E17" s="165">
        <v>0.6373332299999995</v>
      </c>
      <c r="F17" s="33">
        <v>1782</v>
      </c>
      <c r="G17" s="120">
        <v>2.4023731863403786</v>
      </c>
      <c r="H17" s="120">
        <v>4.65942433919051</v>
      </c>
      <c r="I17" s="120">
        <v>5.328565103601823</v>
      </c>
      <c r="J17" s="120">
        <v>3.7910818138821023</v>
      </c>
      <c r="K17" s="120">
        <v>4.972091708932314</v>
      </c>
      <c r="L17" s="120" t="s">
        <v>71</v>
      </c>
      <c r="M17" s="120">
        <v>5.341118299131153</v>
      </c>
      <c r="N17" s="106">
        <v>6.091510118605314</v>
      </c>
      <c r="O17" s="106"/>
      <c r="P17" s="96"/>
      <c r="Q17" s="96"/>
    </row>
    <row r="18" spans="1:17" ht="12.75">
      <c r="A18" s="70" t="s">
        <v>57</v>
      </c>
      <c r="B18" s="148" t="s">
        <v>10</v>
      </c>
      <c r="C18" s="148" t="s">
        <v>20</v>
      </c>
      <c r="D18" s="36">
        <v>38360</v>
      </c>
      <c r="E18" s="165">
        <v>0.272</v>
      </c>
      <c r="F18" s="33">
        <v>1655</v>
      </c>
      <c r="G18" s="120">
        <v>-0.10390000000000121</v>
      </c>
      <c r="H18" s="120">
        <v>-0.8307892637361536</v>
      </c>
      <c r="I18" s="120">
        <v>0.8404004185674774</v>
      </c>
      <c r="J18" s="120">
        <v>0.9201568743946028</v>
      </c>
      <c r="K18" s="120">
        <v>2.3698227376944514</v>
      </c>
      <c r="L18" s="120" t="s">
        <v>71</v>
      </c>
      <c r="M18" s="120">
        <v>1.7575484946728968</v>
      </c>
      <c r="N18" s="106">
        <v>0.6623890920672615</v>
      </c>
      <c r="O18" s="106"/>
      <c r="P18" s="96"/>
      <c r="Q18" s="96"/>
    </row>
    <row r="19" spans="1:17" ht="12.75">
      <c r="A19" s="70" t="s">
        <v>56</v>
      </c>
      <c r="B19" s="12" t="s">
        <v>10</v>
      </c>
      <c r="C19" s="12" t="s">
        <v>19</v>
      </c>
      <c r="D19" s="36">
        <v>39182</v>
      </c>
      <c r="E19" s="165">
        <v>0.039</v>
      </c>
      <c r="F19" s="33">
        <v>220</v>
      </c>
      <c r="G19" s="120">
        <v>-0.07869999999999822</v>
      </c>
      <c r="H19" s="120">
        <v>-0.24419631992292912</v>
      </c>
      <c r="I19" s="120">
        <v>1.297822916667124</v>
      </c>
      <c r="J19" s="120">
        <v>0.6411515270508206</v>
      </c>
      <c r="K19" s="120">
        <v>0.252361711670721</v>
      </c>
      <c r="L19" s="120" t="s">
        <v>71</v>
      </c>
      <c r="M19" s="120">
        <v>0.3536896404251047</v>
      </c>
      <c r="N19" s="106">
        <v>1.6466871527138993</v>
      </c>
      <c r="O19" s="106"/>
      <c r="P19" s="96"/>
      <c r="Q19" s="96"/>
    </row>
    <row r="20" spans="1:17" ht="12.75" customHeight="1">
      <c r="A20" s="70" t="s">
        <v>14</v>
      </c>
      <c r="B20" s="12" t="s">
        <v>10</v>
      </c>
      <c r="C20" s="12" t="s">
        <v>22</v>
      </c>
      <c r="D20" s="32">
        <v>40834</v>
      </c>
      <c r="E20" s="165">
        <v>1.97</v>
      </c>
      <c r="F20" s="33">
        <v>2318</v>
      </c>
      <c r="G20" s="120">
        <v>1.24</v>
      </c>
      <c r="H20" s="120">
        <v>2.51</v>
      </c>
      <c r="I20" s="120">
        <v>4.53</v>
      </c>
      <c r="J20" s="120" t="s">
        <v>71</v>
      </c>
      <c r="K20" s="120" t="s">
        <v>71</v>
      </c>
      <c r="L20" s="120" t="s">
        <v>71</v>
      </c>
      <c r="M20" s="122">
        <v>4.88</v>
      </c>
      <c r="N20" s="107">
        <v>3.52</v>
      </c>
      <c r="O20" s="107"/>
      <c r="P20" s="96"/>
      <c r="Q20" s="96"/>
    </row>
    <row r="21" spans="1:17" ht="12.75">
      <c r="A21" s="70" t="s">
        <v>39</v>
      </c>
      <c r="B21" s="29" t="s">
        <v>10</v>
      </c>
      <c r="C21" s="29" t="s">
        <v>19</v>
      </c>
      <c r="D21" s="32">
        <v>38245</v>
      </c>
      <c r="E21" s="165">
        <v>30.265866</v>
      </c>
      <c r="F21" s="33">
        <v>35173</v>
      </c>
      <c r="G21" s="120">
        <v>0.41</v>
      </c>
      <c r="H21" s="120">
        <v>0.77</v>
      </c>
      <c r="I21" s="120">
        <v>4.16</v>
      </c>
      <c r="J21" s="120">
        <v>2.66</v>
      </c>
      <c r="K21" s="120">
        <v>4.69</v>
      </c>
      <c r="L21" s="120" t="s">
        <v>72</v>
      </c>
      <c r="M21" s="122">
        <v>5.02</v>
      </c>
      <c r="N21" s="93">
        <v>1.14</v>
      </c>
      <c r="O21" s="93"/>
      <c r="P21" s="96"/>
      <c r="Q21" s="96"/>
    </row>
    <row r="22" spans="1:17" ht="12.75" customHeight="1">
      <c r="A22" s="72" t="s">
        <v>15</v>
      </c>
      <c r="B22" s="29" t="s">
        <v>10</v>
      </c>
      <c r="C22" s="29" t="s">
        <v>23</v>
      </c>
      <c r="D22" s="30">
        <v>37834</v>
      </c>
      <c r="E22" s="166">
        <v>28.7473642662697</v>
      </c>
      <c r="F22" s="31">
        <v>35959</v>
      </c>
      <c r="G22" s="170">
        <v>1.155026785843738</v>
      </c>
      <c r="H22" s="122">
        <v>2.3099843474404524</v>
      </c>
      <c r="I22" s="122">
        <v>6.198712295674125</v>
      </c>
      <c r="J22" s="122">
        <v>4.412126546290107</v>
      </c>
      <c r="K22" s="122">
        <v>7.339681970039003</v>
      </c>
      <c r="L22" s="122">
        <v>3.5932492333455635</v>
      </c>
      <c r="M22" s="122">
        <v>3.5484862022694186</v>
      </c>
      <c r="N22" s="107">
        <v>3.774047970054939</v>
      </c>
      <c r="O22" s="107"/>
      <c r="P22" s="96"/>
      <c r="Q22" s="96"/>
    </row>
    <row r="23" spans="1:17" ht="12.75" customHeight="1">
      <c r="A23" s="73" t="s">
        <v>36</v>
      </c>
      <c r="B23" s="29" t="s">
        <v>10</v>
      </c>
      <c r="C23" s="29" t="s">
        <v>32</v>
      </c>
      <c r="D23" s="30">
        <v>39078</v>
      </c>
      <c r="E23" s="166">
        <v>7.99697569931948</v>
      </c>
      <c r="F23" s="163">
        <v>13919</v>
      </c>
      <c r="G23" s="169">
        <v>-0.23276078066942762</v>
      </c>
      <c r="H23" s="13">
        <v>3.08174879346792</v>
      </c>
      <c r="I23" s="13">
        <v>7.584349792149903</v>
      </c>
      <c r="J23" s="13">
        <v>3.2306665855991623</v>
      </c>
      <c r="K23" s="13">
        <v>9.601088918399947</v>
      </c>
      <c r="L23" s="120" t="s">
        <v>71</v>
      </c>
      <c r="M23" s="13">
        <v>-1.8731847758429176</v>
      </c>
      <c r="N23" s="149">
        <v>4.901280707790612</v>
      </c>
      <c r="O23" s="107"/>
      <c r="P23" s="96"/>
      <c r="Q23" s="96"/>
    </row>
    <row r="24" spans="1:17" ht="12.75" customHeight="1">
      <c r="A24" s="40" t="s">
        <v>43</v>
      </c>
      <c r="B24" s="41" t="s">
        <v>10</v>
      </c>
      <c r="C24" s="41"/>
      <c r="D24" s="42"/>
      <c r="E24" s="80">
        <f>SUM(E13:E23)</f>
        <v>82.50632375058917</v>
      </c>
      <c r="F24" s="43">
        <f>SUM(F13:F23)</f>
        <v>116290</v>
      </c>
      <c r="G24" s="124">
        <f>($E$13*G13+$E$14*G14+$E$15*G15+$E$16*G16+$E$17*G17+$E$18*G18+$E$19*G19+$E$20*G20+$E$21*G21+$E$22*G22+$E$23*G23)/$E$24</f>
        <v>0.7725563567229352</v>
      </c>
      <c r="H24" s="124">
        <f>($E$13*H13+$E$14*H14+$E$15*H15+$E$16*H16+$E$17*H17+$E$18*H18+$E$19*H19+$E$20*H20+$E$21*H21+$E$22*H22+$E$23*H23)/$E$24</f>
        <v>1.938495208610449</v>
      </c>
      <c r="I24" s="124">
        <f>($E$13*I13+$E$14*I14+$E$15*I15+$E$16*I16+$E$17*I17+$E$18*I18+$E$19*I19+$E$20*I20+$E$21*I21+$E$22*I22+$E$23*I23)/$E$24</f>
        <v>5.378716760074241</v>
      </c>
      <c r="J24" s="124">
        <f>($E$13*J13+$E$14*J14+$E$15*J15+$E$16*J16+$E$17*J17+$E$18*J18+$E$19*J19+$E$21*J21+$E$22*J22+$E$23*J23)/($E$24-$E$20)</f>
        <v>3.484085802869875</v>
      </c>
      <c r="K24" s="124">
        <f>($E$13*K13+$E$14*K14+$E$15*K15+$E$16*K16+$E$17*K17+$E$18*K18+$E$19*K19+$E$21*K21+$E$22*K22+$E$23*K23)/($E$24-$E$20)</f>
        <v>6.218326759430074</v>
      </c>
      <c r="L24" s="124">
        <f>($E$13*L13+$E$22*L22)/($E$13+$E$22)</f>
        <v>3.597933358308811</v>
      </c>
      <c r="M24" s="124">
        <f>($E$13*M13+$E$14*M14+$E$15*M15+$E$16*M16+$E$17*M17+$E$18*M18+$E$19*M19+$E$20*M20+$E$21*M21+$E$22*M22+$E$23*M23)/$E$24</f>
        <v>3.7648576852731033</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0.898</v>
      </c>
      <c r="F26" s="76">
        <v>705</v>
      </c>
      <c r="G26" s="119">
        <v>0.5235066546672303</v>
      </c>
      <c r="H26" s="122">
        <v>-0.424400369626321</v>
      </c>
      <c r="I26" s="122">
        <v>3.210404129688338</v>
      </c>
      <c r="J26" s="122">
        <v>2.0581797244284328</v>
      </c>
      <c r="K26" s="122">
        <v>4.324806362693723</v>
      </c>
      <c r="L26" s="122" t="s">
        <v>71</v>
      </c>
      <c r="M26" s="160">
        <v>4.755177748618</v>
      </c>
      <c r="N26" s="95">
        <v>4.786073284332759</v>
      </c>
      <c r="O26" s="95"/>
      <c r="P26" s="96"/>
      <c r="Q26" s="96"/>
    </row>
    <row r="27" spans="1:17" ht="12.75" customHeight="1">
      <c r="A27" s="72" t="s">
        <v>16</v>
      </c>
      <c r="B27" s="29" t="s">
        <v>11</v>
      </c>
      <c r="C27" s="29" t="s">
        <v>23</v>
      </c>
      <c r="D27" s="30">
        <v>37816</v>
      </c>
      <c r="E27" s="166">
        <v>1.58439285044979</v>
      </c>
      <c r="F27" s="31">
        <v>1492</v>
      </c>
      <c r="G27" s="121">
        <v>2.255952095594793</v>
      </c>
      <c r="H27" s="122">
        <v>2.8749513702277074</v>
      </c>
      <c r="I27" s="122">
        <v>3.8406411653136185</v>
      </c>
      <c r="J27" s="122">
        <v>1.9150630381620903</v>
      </c>
      <c r="K27" s="122">
        <v>5.175982308101057</v>
      </c>
      <c r="L27" s="122">
        <v>2.342168603167605</v>
      </c>
      <c r="M27" s="122">
        <v>2.211437647167336</v>
      </c>
      <c r="N27" s="107">
        <v>4.011248983893423</v>
      </c>
      <c r="O27" s="107"/>
      <c r="P27" s="96"/>
      <c r="Q27" s="96"/>
    </row>
    <row r="28" spans="1:17" ht="12.75" customHeight="1">
      <c r="A28" s="40" t="s">
        <v>43</v>
      </c>
      <c r="B28" s="41" t="s">
        <v>11</v>
      </c>
      <c r="C28" s="45"/>
      <c r="D28" s="46"/>
      <c r="E28" s="82">
        <f>SUM(E26:E27)</f>
        <v>2.48239285044979</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4.868071334687928</v>
      </c>
      <c r="L28" s="124">
        <f>L27</f>
        <v>2.342168603167605</v>
      </c>
      <c r="M28" s="124">
        <f>($E$26*M26+$E$27*M27)/$E$28</f>
        <v>3.1316298764870436</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84.98871660103896</v>
      </c>
      <c r="F30" s="44">
        <f>F28+F24</f>
        <v>118487</v>
      </c>
      <c r="G30" s="132">
        <f aca="true" t="shared" si="0" ref="G30:M30">($E$24*G24+$E$28*G28)/$E$30</f>
        <v>0.7975789133123382</v>
      </c>
      <c r="H30" s="132">
        <f t="shared" si="0"/>
        <v>1.9309863791145725</v>
      </c>
      <c r="I30" s="132">
        <f t="shared" si="0"/>
        <v>5.327132727590769</v>
      </c>
      <c r="J30" s="132">
        <f t="shared" si="0"/>
        <v>3.4397691893279037</v>
      </c>
      <c r="K30" s="132">
        <f t="shared" si="0"/>
        <v>6.1788878251019375</v>
      </c>
      <c r="L30" s="132">
        <f t="shared" si="0"/>
        <v>3.561254354616558</v>
      </c>
      <c r="M30" s="132">
        <f t="shared" si="0"/>
        <v>3.7463620514042506</v>
      </c>
      <c r="N30" s="95"/>
      <c r="O30" s="95"/>
      <c r="P30" s="96"/>
      <c r="Q30" s="96"/>
      <c r="R30" s="25"/>
    </row>
    <row r="31" spans="1:18" s="24" customFormat="1" ht="26.25" customHeight="1">
      <c r="A31" s="247" t="s">
        <v>46</v>
      </c>
      <c r="B31" s="247"/>
      <c r="C31" s="247"/>
      <c r="D31" s="247"/>
      <c r="E31" s="84">
        <f>SUM(E10,E30)</f>
        <v>186.47340933803656</v>
      </c>
      <c r="F31" s="63">
        <f>SUM(F10,F30)</f>
        <v>212341</v>
      </c>
      <c r="G31" s="191"/>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56.389</v>
      </c>
      <c r="F34" s="27">
        <v>12178</v>
      </c>
      <c r="G34" s="136">
        <v>1.23</v>
      </c>
      <c r="H34" s="136">
        <v>1.9</v>
      </c>
      <c r="I34" s="136">
        <v>4.37</v>
      </c>
      <c r="J34" s="136">
        <v>3.44</v>
      </c>
      <c r="K34" s="136">
        <v>5.78</v>
      </c>
      <c r="L34" s="136">
        <v>4.86</v>
      </c>
      <c r="M34" s="137">
        <v>7.31</v>
      </c>
      <c r="N34" s="106">
        <v>2.48</v>
      </c>
      <c r="O34" s="106"/>
      <c r="P34" s="96"/>
      <c r="Q34" s="96"/>
    </row>
    <row r="35" spans="1:17" ht="31.5" customHeight="1">
      <c r="A35" s="251" t="s">
        <v>33</v>
      </c>
      <c r="B35" s="252"/>
      <c r="C35" s="252"/>
      <c r="D35" s="253"/>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188" t="s">
        <v>55</v>
      </c>
      <c r="B38" s="189"/>
      <c r="C38" s="189"/>
      <c r="D38" s="189"/>
      <c r="E38" s="189"/>
      <c r="F38" s="189"/>
      <c r="G38" s="189"/>
      <c r="H38" s="189"/>
      <c r="I38" s="189"/>
      <c r="J38" s="189"/>
      <c r="K38" s="189"/>
      <c r="L38" s="189"/>
      <c r="M38" s="190"/>
      <c r="N38" s="19"/>
      <c r="O38" s="19"/>
      <c r="P38" s="98"/>
      <c r="Q38" s="98"/>
    </row>
    <row r="39" spans="2:15" ht="22.5" customHeight="1">
      <c r="B39" s="11"/>
      <c r="C39" s="11"/>
      <c r="D39" s="11"/>
      <c r="E39" s="260" t="s">
        <v>52</v>
      </c>
      <c r="F39" s="261"/>
      <c r="G39" s="140">
        <f>($E$10*G10+$E$24*G24+$E$28*G28+$E$34*G34)/$E$35</f>
        <v>1.0512761541814337</v>
      </c>
      <c r="H39" s="140">
        <f>($E$10*H10+$E$24*H24+$E$28*H28+$E$34*H34)/$E$35</f>
        <v>1.6091420038948006</v>
      </c>
      <c r="I39" s="140">
        <f>($E$10*I10+$E$24*I24+$E$28*I28+$E$34*I34)/$E$35</f>
        <v>4.529484236229449</v>
      </c>
      <c r="J39" s="140">
        <f>($E$10*J10+$E$24*J24+$E$28*J28+$E$34*J34)/$E$35</f>
        <v>3.2887534736264366</v>
      </c>
      <c r="K39" s="140">
        <f>($E$10*K10+$E$24*K24+$E$28*K28+$E$34*K34)/$E$35</f>
        <v>5.75696610593091</v>
      </c>
      <c r="L39" s="140">
        <f>($E$10*L10+$E$24*L24+$E$28*L28+$E$34*L34)/$E$35</f>
        <v>4.166975825292906</v>
      </c>
      <c r="M39" s="140">
        <f>($E$10*M10+$E$24*M24+$E$28*M28+$E$34*M34)/$E$35</f>
        <v>5.367624149377291</v>
      </c>
      <c r="N39" s="16"/>
      <c r="O39" s="16"/>
    </row>
    <row r="40" spans="2:17" ht="16.5" customHeight="1">
      <c r="B40" s="10"/>
      <c r="C40" s="10"/>
      <c r="D40" s="10"/>
      <c r="E40" s="20"/>
      <c r="F40" s="77" t="s">
        <v>51</v>
      </c>
      <c r="G40" s="141"/>
      <c r="H40" s="141">
        <f>H39-'MAR-2014'!H39</f>
        <v>-0.3705424360013785</v>
      </c>
      <c r="I40" s="141">
        <f>I39-'MAR-2014'!I39</f>
        <v>0.12061549135063299</v>
      </c>
      <c r="J40" s="141">
        <f>J39-'MAR-2014'!J39</f>
        <v>-0.006635340029537584</v>
      </c>
      <c r="K40" s="141">
        <f>K39-'MAR-2014'!K39</f>
        <v>-0.43436485920915935</v>
      </c>
      <c r="L40" s="141">
        <f>L39-'MAR-2014'!L39</f>
        <v>0.02301993387581902</v>
      </c>
      <c r="M40" s="141">
        <f>M39-'MAR-2014'!M39</f>
        <v>-0.006981334208397527</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73</v>
      </c>
      <c r="B44" s="150"/>
      <c r="C44" s="150"/>
      <c r="D44" s="24"/>
      <c r="E44" s="151">
        <f>E35-'DEC-2013'!$E$38</f>
        <v>7.241939120357472</v>
      </c>
      <c r="F44" s="152">
        <f>E44/'DEC-2013'!$E$38</f>
        <v>0.030735611017442464</v>
      </c>
      <c r="H44" s="6"/>
      <c r="I44" s="6"/>
      <c r="J44" s="6"/>
      <c r="K44" s="6"/>
      <c r="L44" s="6"/>
      <c r="M44" s="6"/>
      <c r="N44" s="86"/>
      <c r="O44" s="86"/>
      <c r="P44" s="91"/>
    </row>
    <row r="45" spans="1:15" ht="12.75">
      <c r="A45" s="24" t="s">
        <v>74</v>
      </c>
      <c r="B45" s="150"/>
      <c r="C45" s="150"/>
      <c r="D45" s="24"/>
      <c r="E45" s="153">
        <f>F35-'DEC-2013'!$F$38</f>
        <v>4039</v>
      </c>
      <c r="F45" s="152">
        <f>E45/'DEC-2013'!$F$38</f>
        <v>0.018319121915820028</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75</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194" t="s">
        <v>4</v>
      </c>
      <c r="I3" s="194" t="s">
        <v>5</v>
      </c>
      <c r="J3" s="194" t="s">
        <v>6</v>
      </c>
      <c r="K3" s="194" t="s">
        <v>7</v>
      </c>
      <c r="L3" s="117" t="s">
        <v>54</v>
      </c>
      <c r="M3" s="195"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5" ht="12.75">
      <c r="A6" s="69" t="s">
        <v>27</v>
      </c>
      <c r="B6" s="29" t="s">
        <v>10</v>
      </c>
      <c r="C6" s="29" t="s">
        <v>26</v>
      </c>
      <c r="D6" s="30">
        <v>36433</v>
      </c>
      <c r="E6" s="164">
        <v>21.87</v>
      </c>
      <c r="F6" s="76">
        <v>27142</v>
      </c>
      <c r="G6" s="119">
        <v>3.0805827688219294</v>
      </c>
      <c r="H6" s="160">
        <v>4.193987961548684</v>
      </c>
      <c r="I6" s="160">
        <v>6.017722424676841</v>
      </c>
      <c r="J6" s="160">
        <v>3.7205673060487054</v>
      </c>
      <c r="K6" s="160">
        <v>6.3861967204565495</v>
      </c>
      <c r="L6" s="160">
        <v>3.9311247792710446</v>
      </c>
      <c r="M6" s="160">
        <v>5.8277758640874255</v>
      </c>
      <c r="N6" s="89">
        <v>5.749212388221392</v>
      </c>
      <c r="O6" s="89"/>
    </row>
    <row r="7" spans="1:17" s="2" customFormat="1" ht="12.75" customHeight="1">
      <c r="A7" s="70" t="s">
        <v>34</v>
      </c>
      <c r="B7" s="29" t="s">
        <v>10</v>
      </c>
      <c r="C7" s="29" t="s">
        <v>21</v>
      </c>
      <c r="D7" s="32">
        <v>40834</v>
      </c>
      <c r="E7" s="165">
        <v>3.15</v>
      </c>
      <c r="F7" s="33">
        <v>3049</v>
      </c>
      <c r="G7" s="120">
        <v>3.08</v>
      </c>
      <c r="H7" s="120">
        <v>1.28</v>
      </c>
      <c r="I7" s="120">
        <v>4.15</v>
      </c>
      <c r="J7" s="120" t="s">
        <v>71</v>
      </c>
      <c r="K7" s="120" t="s">
        <v>71</v>
      </c>
      <c r="L7" s="120" t="s">
        <v>71</v>
      </c>
      <c r="M7" s="122">
        <v>4.51</v>
      </c>
      <c r="N7" s="90">
        <v>2.29</v>
      </c>
      <c r="O7" s="90"/>
      <c r="P7" s="91"/>
      <c r="Q7" s="91"/>
    </row>
    <row r="8" spans="1:17" s="2" customFormat="1" ht="12.75" customHeight="1">
      <c r="A8" s="70" t="s">
        <v>38</v>
      </c>
      <c r="B8" s="29" t="s">
        <v>10</v>
      </c>
      <c r="C8" s="29" t="s">
        <v>21</v>
      </c>
      <c r="D8" s="32">
        <v>36738</v>
      </c>
      <c r="E8" s="165">
        <v>62.302605</v>
      </c>
      <c r="F8" s="33">
        <v>41307</v>
      </c>
      <c r="G8" s="120">
        <v>2.53</v>
      </c>
      <c r="H8" s="120">
        <v>1.78</v>
      </c>
      <c r="I8" s="120">
        <v>4.46</v>
      </c>
      <c r="J8" s="120">
        <v>2.99</v>
      </c>
      <c r="K8" s="120">
        <v>4.57</v>
      </c>
      <c r="L8" s="120">
        <v>4.44</v>
      </c>
      <c r="M8" s="122">
        <v>4.96</v>
      </c>
      <c r="N8" s="92">
        <v>2.24</v>
      </c>
      <c r="O8" s="92"/>
      <c r="P8" s="91"/>
      <c r="Q8" s="91"/>
    </row>
    <row r="9" spans="1:15" ht="12.75" customHeight="1">
      <c r="A9" s="71" t="s">
        <v>13</v>
      </c>
      <c r="B9" s="34" t="s">
        <v>10</v>
      </c>
      <c r="C9" s="34" t="s">
        <v>21</v>
      </c>
      <c r="D9" s="35">
        <v>37816</v>
      </c>
      <c r="E9" s="167">
        <v>16.2003938891577</v>
      </c>
      <c r="F9" s="162">
        <v>22877</v>
      </c>
      <c r="G9" s="121">
        <v>2.985623063853926</v>
      </c>
      <c r="H9" s="122">
        <v>3.5640099175795026</v>
      </c>
      <c r="I9" s="122">
        <v>5.381889760062841</v>
      </c>
      <c r="J9" s="122">
        <v>4.211721924594203</v>
      </c>
      <c r="K9" s="122">
        <v>6.185456804401901</v>
      </c>
      <c r="L9" s="122">
        <v>2.9060484267430464</v>
      </c>
      <c r="M9" s="122">
        <v>2.9442446898930275</v>
      </c>
      <c r="N9" s="90">
        <v>4.6684968949619154</v>
      </c>
      <c r="O9" s="90"/>
    </row>
    <row r="10" spans="1:17" s="24" customFormat="1" ht="23.25" customHeight="1">
      <c r="A10" s="51" t="s">
        <v>44</v>
      </c>
      <c r="B10" s="52" t="s">
        <v>10</v>
      </c>
      <c r="C10" s="52"/>
      <c r="D10" s="53"/>
      <c r="E10" s="75">
        <f>SUM(E6:E9)</f>
        <v>103.52299888915769</v>
      </c>
      <c r="F10" s="54">
        <f>SUM(F6:F9)</f>
        <v>94375</v>
      </c>
      <c r="G10" s="123">
        <f>($E$6*G6+$E$7*G7+$E$8*G8+$E$9*G9+$E$34*G34)/($E$10+$E$34)</f>
        <v>2.533856198707317</v>
      </c>
      <c r="H10" s="123">
        <f>($E$6*H6+$E$7*H7+$E$8*H8+$E$9*H9+$E$34*H34)/($E$10+$E$34)</f>
        <v>2.726620545551499</v>
      </c>
      <c r="I10" s="123">
        <f>($E$6*I6+$E$7*I7+$E$8*I8+$E$9*I9+$E$34*I34)/($E$10+$E$34)</f>
        <v>4.958050702923623</v>
      </c>
      <c r="J10" s="123">
        <f>($E$6*J6+$E$8*J8+$E$9*J9+$E$34*J34)/($E$6+$E$8+$E$9+$E$34)</f>
        <v>3.4563976819709774</v>
      </c>
      <c r="K10" s="123">
        <f>($E$6*K6+$E$8*K8+$E$9*K9+$E$34*K34)/($E$6+$E$8+$E$9+$E$34)</f>
        <v>5.394437892568376</v>
      </c>
      <c r="L10" s="123">
        <f>($E$6*L6+$E$8*L8+$E$9*L9+$E$34*L34)/($E$6+$E$8+$E$9+$E$34)</f>
        <v>4.4143669311480185</v>
      </c>
      <c r="M10" s="123">
        <f>($E$6*M6+$E$7*M7+$E$8*M8+$E$9*M9+$E$34*M34)/($E$10+$E$34)</f>
        <v>5.732836815772841</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2" t="s">
        <v>28</v>
      </c>
      <c r="B13" s="29" t="s">
        <v>10</v>
      </c>
      <c r="C13" s="29" t="s">
        <v>19</v>
      </c>
      <c r="D13" s="30">
        <v>36606</v>
      </c>
      <c r="E13" s="164">
        <v>7.467</v>
      </c>
      <c r="F13" s="76">
        <v>20606</v>
      </c>
      <c r="G13" s="119">
        <v>3.0819334475786593</v>
      </c>
      <c r="H13" s="160">
        <v>4.737108766022158</v>
      </c>
      <c r="I13" s="160">
        <v>7.295027406780519</v>
      </c>
      <c r="J13" s="160">
        <v>4.437503047692282</v>
      </c>
      <c r="K13" s="160">
        <v>6.045451929170365</v>
      </c>
      <c r="L13" s="160">
        <v>3.765476454874239</v>
      </c>
      <c r="M13" s="160">
        <v>5.632174396282541</v>
      </c>
      <c r="N13" s="95">
        <v>5.542064630400034</v>
      </c>
      <c r="O13" s="95"/>
      <c r="P13" s="96"/>
      <c r="Q13" s="96"/>
    </row>
    <row r="14" spans="1:17" ht="12.75" customHeight="1">
      <c r="A14" s="72" t="s">
        <v>48</v>
      </c>
      <c r="B14" s="29" t="s">
        <v>10</v>
      </c>
      <c r="C14" s="29" t="s">
        <v>19</v>
      </c>
      <c r="D14" s="30">
        <v>39367</v>
      </c>
      <c r="E14" s="166">
        <v>4.705</v>
      </c>
      <c r="F14" s="31">
        <v>3955</v>
      </c>
      <c r="G14" s="121">
        <v>2.3414435342599993</v>
      </c>
      <c r="H14" s="122">
        <v>3.586701996356001</v>
      </c>
      <c r="I14" s="122">
        <v>5.384208092784326</v>
      </c>
      <c r="J14" s="122">
        <v>3.269481542503594</v>
      </c>
      <c r="K14" s="122">
        <v>4.740998428887022</v>
      </c>
      <c r="L14" s="122" t="s">
        <v>71</v>
      </c>
      <c r="M14" s="160">
        <v>3.3044705807085073</v>
      </c>
      <c r="N14" s="95">
        <v>3.104892343613219</v>
      </c>
      <c r="O14" s="95"/>
      <c r="P14" s="96"/>
      <c r="Q14" s="96"/>
    </row>
    <row r="15" spans="1:17" ht="12.75">
      <c r="A15" s="73" t="s">
        <v>30</v>
      </c>
      <c r="B15" s="29" t="s">
        <v>10</v>
      </c>
      <c r="C15" s="29" t="s">
        <v>20</v>
      </c>
      <c r="D15" s="30">
        <v>36091</v>
      </c>
      <c r="E15" s="165">
        <v>0.5144979849999999</v>
      </c>
      <c r="F15" s="33">
        <v>541</v>
      </c>
      <c r="G15" s="120">
        <v>6.150827521889024</v>
      </c>
      <c r="H15" s="120">
        <v>7.197119352385117</v>
      </c>
      <c r="I15" s="120">
        <v>7.59019984281426</v>
      </c>
      <c r="J15" s="120">
        <v>5.378866998671028</v>
      </c>
      <c r="K15" s="120">
        <v>5.943706217423839</v>
      </c>
      <c r="L15" s="120" t="s">
        <v>71</v>
      </c>
      <c r="M15" s="120">
        <v>5.562845778690062</v>
      </c>
      <c r="N15" s="106">
        <v>8.50026759932856</v>
      </c>
      <c r="O15" s="106"/>
      <c r="P15" s="96"/>
      <c r="Q15" s="96"/>
    </row>
    <row r="16" spans="1:17" ht="13.5" customHeight="1">
      <c r="A16" s="73" t="s">
        <v>17</v>
      </c>
      <c r="B16" s="29" t="s">
        <v>10</v>
      </c>
      <c r="C16" s="29" t="s">
        <v>24</v>
      </c>
      <c r="D16" s="30">
        <v>0.04106382919626</v>
      </c>
      <c r="E16" s="165">
        <v>0.06350232000000018</v>
      </c>
      <c r="F16" s="33">
        <v>108</v>
      </c>
      <c r="G16" s="120">
        <v>3.73055322520488</v>
      </c>
      <c r="H16" s="120">
        <v>5.215623613775833</v>
      </c>
      <c r="I16" s="120">
        <v>6.864328957947086</v>
      </c>
      <c r="J16" s="120">
        <v>3.915328739701218</v>
      </c>
      <c r="K16" s="120">
        <v>3.663343081430437</v>
      </c>
      <c r="L16" s="120" t="s">
        <v>71</v>
      </c>
      <c r="M16" s="120">
        <v>4.504871195785043</v>
      </c>
      <c r="N16" s="106">
        <v>6.818178788193441</v>
      </c>
      <c r="O16" s="106"/>
      <c r="P16" s="96"/>
      <c r="Q16" s="96"/>
    </row>
    <row r="17" spans="1:17" ht="12.75" customHeight="1">
      <c r="A17" s="72" t="s">
        <v>35</v>
      </c>
      <c r="B17" s="29" t="s">
        <v>10</v>
      </c>
      <c r="C17" s="29" t="s">
        <v>19</v>
      </c>
      <c r="D17" s="30">
        <v>39514</v>
      </c>
      <c r="E17" s="165">
        <v>0.6398292399999997</v>
      </c>
      <c r="F17" s="33">
        <v>1782</v>
      </c>
      <c r="G17" s="120">
        <v>3.239984657347339</v>
      </c>
      <c r="H17" s="120">
        <v>5.073638079033427</v>
      </c>
      <c r="I17" s="120">
        <v>5.999840303824566</v>
      </c>
      <c r="J17" s="120">
        <v>3.8151962123834204</v>
      </c>
      <c r="K17" s="120">
        <v>4.97025126809818</v>
      </c>
      <c r="L17" s="120" t="s">
        <v>71</v>
      </c>
      <c r="M17" s="120">
        <v>5.407452433361604</v>
      </c>
      <c r="N17" s="106">
        <v>6.673500693015888</v>
      </c>
      <c r="O17" s="106"/>
      <c r="P17" s="96"/>
      <c r="Q17" s="96"/>
    </row>
    <row r="18" spans="1:17" ht="12.75">
      <c r="A18" s="70" t="s">
        <v>57</v>
      </c>
      <c r="B18" s="148" t="s">
        <v>10</v>
      </c>
      <c r="C18" s="148" t="s">
        <v>20</v>
      </c>
      <c r="D18" s="36">
        <v>38360</v>
      </c>
      <c r="E18" s="165">
        <v>0.269</v>
      </c>
      <c r="F18" s="33">
        <v>1641</v>
      </c>
      <c r="G18" s="120">
        <v>1.0251999999999928</v>
      </c>
      <c r="H18" s="120">
        <v>0.24273111327326458</v>
      </c>
      <c r="I18" s="120">
        <v>1.734153845500075</v>
      </c>
      <c r="J18" s="120">
        <v>1.1536884247872692</v>
      </c>
      <c r="K18" s="120">
        <v>2.5618634002007346</v>
      </c>
      <c r="L18" s="120" t="s">
        <v>71</v>
      </c>
      <c r="M18" s="120">
        <v>1.8310941234482354</v>
      </c>
      <c r="N18" s="106">
        <v>1.8478018263027085</v>
      </c>
      <c r="O18" s="106"/>
      <c r="P18" s="96"/>
      <c r="Q18" s="96"/>
    </row>
    <row r="19" spans="1:17" ht="12.75">
      <c r="A19" s="70" t="s">
        <v>56</v>
      </c>
      <c r="B19" s="12" t="s">
        <v>10</v>
      </c>
      <c r="C19" s="12" t="s">
        <v>19</v>
      </c>
      <c r="D19" s="36">
        <v>39182</v>
      </c>
      <c r="E19" s="165">
        <v>0.04</v>
      </c>
      <c r="F19" s="33">
        <v>219</v>
      </c>
      <c r="G19" s="120">
        <v>0.5503999999999953</v>
      </c>
      <c r="H19" s="120">
        <v>0.14752785726841466</v>
      </c>
      <c r="I19" s="120">
        <v>2.1202360196359016</v>
      </c>
      <c r="J19" s="120">
        <v>0.7567284123651596</v>
      </c>
      <c r="K19" s="120">
        <v>0.36713018562180894</v>
      </c>
      <c r="L19" s="120" t="s">
        <v>71</v>
      </c>
      <c r="M19" s="120">
        <v>0.35950305608033245</v>
      </c>
      <c r="N19" s="106">
        <v>2.047066500998418</v>
      </c>
      <c r="O19" s="106"/>
      <c r="P19" s="96"/>
      <c r="Q19" s="96"/>
    </row>
    <row r="20" spans="1:17" ht="12.75" customHeight="1">
      <c r="A20" s="70" t="s">
        <v>14</v>
      </c>
      <c r="B20" s="12" t="s">
        <v>10</v>
      </c>
      <c r="C20" s="12" t="s">
        <v>22</v>
      </c>
      <c r="D20" s="32">
        <v>40834</v>
      </c>
      <c r="E20" s="165">
        <v>2.049</v>
      </c>
      <c r="F20" s="33">
        <v>2371</v>
      </c>
      <c r="G20" s="120">
        <v>3.38</v>
      </c>
      <c r="H20" s="120">
        <v>4.01</v>
      </c>
      <c r="I20" s="120">
        <v>6.15</v>
      </c>
      <c r="J20" s="120" t="s">
        <v>71</v>
      </c>
      <c r="K20" s="120" t="s">
        <v>71</v>
      </c>
      <c r="L20" s="120" t="s">
        <v>71</v>
      </c>
      <c r="M20" s="122">
        <v>5.56</v>
      </c>
      <c r="N20" s="107">
        <v>5</v>
      </c>
      <c r="O20" s="107"/>
      <c r="P20" s="96"/>
      <c r="Q20" s="96"/>
    </row>
    <row r="21" spans="1:17" ht="12.75">
      <c r="A21" s="70" t="s">
        <v>39</v>
      </c>
      <c r="B21" s="29" t="s">
        <v>10</v>
      </c>
      <c r="C21" s="29" t="s">
        <v>19</v>
      </c>
      <c r="D21" s="32">
        <v>38245</v>
      </c>
      <c r="E21" s="165">
        <v>31.017261</v>
      </c>
      <c r="F21" s="33">
        <v>35148</v>
      </c>
      <c r="G21" s="120">
        <v>2.63</v>
      </c>
      <c r="H21" s="120">
        <v>2.83</v>
      </c>
      <c r="I21" s="120">
        <v>5.99</v>
      </c>
      <c r="J21" s="120">
        <v>3.4</v>
      </c>
      <c r="K21" s="120">
        <v>4.81</v>
      </c>
      <c r="L21" s="120" t="s">
        <v>71</v>
      </c>
      <c r="M21" s="122">
        <v>5.21</v>
      </c>
      <c r="N21" s="93">
        <v>3.29</v>
      </c>
      <c r="O21" s="93"/>
      <c r="P21" s="96"/>
      <c r="Q21" s="96"/>
    </row>
    <row r="22" spans="1:17" ht="12.75" customHeight="1">
      <c r="A22" s="72" t="s">
        <v>15</v>
      </c>
      <c r="B22" s="29" t="s">
        <v>10</v>
      </c>
      <c r="C22" s="29" t="s">
        <v>23</v>
      </c>
      <c r="D22" s="30">
        <v>37834</v>
      </c>
      <c r="E22" s="166">
        <v>29.813649015055802</v>
      </c>
      <c r="F22" s="31">
        <v>36236</v>
      </c>
      <c r="G22" s="170">
        <v>3.4470895902421583</v>
      </c>
      <c r="H22" s="122">
        <v>4.402879018859629</v>
      </c>
      <c r="I22" s="122">
        <v>8.840136308404546</v>
      </c>
      <c r="J22" s="122">
        <v>5.016735474830147</v>
      </c>
      <c r="K22" s="122">
        <v>7.179767979881313</v>
      </c>
      <c r="L22" s="122">
        <v>3.8626612758155376</v>
      </c>
      <c r="M22" s="122">
        <v>3.7343762647547907</v>
      </c>
      <c r="N22" s="107">
        <v>5.861118183718772</v>
      </c>
      <c r="O22" s="107"/>
      <c r="P22" s="96"/>
      <c r="Q22" s="96"/>
    </row>
    <row r="23" spans="1:17" ht="12.75" customHeight="1">
      <c r="A23" s="73" t="s">
        <v>36</v>
      </c>
      <c r="B23" s="29" t="s">
        <v>10</v>
      </c>
      <c r="C23" s="29" t="s">
        <v>32</v>
      </c>
      <c r="D23" s="30">
        <v>39078</v>
      </c>
      <c r="E23" s="166">
        <v>8.37010094264394</v>
      </c>
      <c r="F23" s="163">
        <v>13976</v>
      </c>
      <c r="G23" s="169">
        <v>3.4726843878038594</v>
      </c>
      <c r="H23" s="13">
        <v>5.24571598260426</v>
      </c>
      <c r="I23" s="13">
        <v>12.764988245243725</v>
      </c>
      <c r="J23" s="13">
        <v>4.524040018932873</v>
      </c>
      <c r="K23" s="13">
        <v>9.277883237892715</v>
      </c>
      <c r="L23" s="120" t="s">
        <v>71</v>
      </c>
      <c r="M23" s="13">
        <v>-1.3692551875621461</v>
      </c>
      <c r="N23" s="149">
        <v>7.056336238026639</v>
      </c>
      <c r="O23" s="107"/>
      <c r="P23" s="96"/>
      <c r="Q23" s="96"/>
    </row>
    <row r="24" spans="1:17" ht="12.75" customHeight="1">
      <c r="A24" s="40" t="s">
        <v>43</v>
      </c>
      <c r="B24" s="41" t="s">
        <v>10</v>
      </c>
      <c r="C24" s="41"/>
      <c r="D24" s="42"/>
      <c r="E24" s="80">
        <f>SUM(E13:E23)</f>
        <v>84.94884050269974</v>
      </c>
      <c r="F24" s="43">
        <f>SUM(F13:F23)</f>
        <v>116583</v>
      </c>
      <c r="G24" s="124">
        <f>($E$13*G13+$E$14*G14+$E$15*G15+$E$16*G16+$E$17*G17+$E$18*G18+$E$19*G19+$E$20*G20+$E$21*G21+$E$22*G22+$E$23*G23)/$E$24</f>
        <v>3.062309746417205</v>
      </c>
      <c r="H24" s="124">
        <f>($E$13*H13+$E$14*H14+$E$15*H15+$E$16*H16+$E$17*H17+$E$18*H18+$E$19*H19+$E$20*H20+$E$21*H21+$E$22*H22+$E$23*H23)/$E$24</f>
        <v>3.8937246008359034</v>
      </c>
      <c r="I24" s="124">
        <f>($E$13*I13+$E$14*I14+$E$15*I15+$E$16*I16+$E$17*I17+$E$18*I18+$E$19*I19+$E$20*I20+$E$21*I21+$E$22*I22+$E$23*I23)/$E$24</f>
        <v>7.737970088083285</v>
      </c>
      <c r="J24" s="124">
        <f>($E$13*J13+$E$14*J14+$E$15*J15+$E$16*J16+$E$17*J17+$E$18*J18+$E$19*J19+$E$21*J21+$E$22*J22+$E$23*J23)/($E$24-$E$20)</f>
        <v>4.1882834465164045</v>
      </c>
      <c r="K24" s="124">
        <f>($E$13*K13+$E$14*K14+$E$15*K15+$E$16*K16+$E$17*K17+$E$18*K18+$E$19*K19+$E$21*K21+$E$22*K22+$E$23*K23)/($E$24-$E$20)</f>
        <v>6.218676724277439</v>
      </c>
      <c r="L24" s="124">
        <f>($E$13*L13+$E$22*L22)/($E$13+$E$22)</f>
        <v>3.843195974723928</v>
      </c>
      <c r="M24" s="124">
        <f>($E$13*M13+$E$14*M14+$E$15*M15+$E$16*M16+$E$17*M17+$E$18*M18+$E$19*M19+$E$20*M20+$E$21*M21+$E$22*M22+$E$23*M23)/$E$24</f>
        <v>3.9739784623478998</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0.891</v>
      </c>
      <c r="F26" s="76">
        <v>701</v>
      </c>
      <c r="G26" s="119">
        <v>2.148264674399347</v>
      </c>
      <c r="H26" s="122">
        <v>2.2385588150829694</v>
      </c>
      <c r="I26" s="122">
        <v>5.388549822096045</v>
      </c>
      <c r="J26" s="122">
        <v>2.678173771480097</v>
      </c>
      <c r="K26" s="122">
        <v>4.362875153853074</v>
      </c>
      <c r="L26" s="122" t="s">
        <v>71</v>
      </c>
      <c r="M26" s="160">
        <v>4.909803505696253</v>
      </c>
      <c r="N26" s="95">
        <v>4.755177748618</v>
      </c>
      <c r="O26" s="95"/>
      <c r="P26" s="96"/>
      <c r="Q26" s="96"/>
    </row>
    <row r="27" spans="1:17" ht="12.75" customHeight="1">
      <c r="A27" s="72" t="s">
        <v>16</v>
      </c>
      <c r="B27" s="29" t="s">
        <v>11</v>
      </c>
      <c r="C27" s="29" t="s">
        <v>23</v>
      </c>
      <c r="D27" s="30">
        <v>37816</v>
      </c>
      <c r="E27" s="166">
        <v>1.6782956944063698</v>
      </c>
      <c r="F27" s="31">
        <v>1563</v>
      </c>
      <c r="G27" s="121">
        <v>4.164496730803102</v>
      </c>
      <c r="H27" s="122">
        <v>6.171598428262803</v>
      </c>
      <c r="I27" s="122">
        <v>6.5013523531700645</v>
      </c>
      <c r="J27" s="122">
        <v>2.67777450723532</v>
      </c>
      <c r="K27" s="122">
        <v>5.120201548887282</v>
      </c>
      <c r="L27" s="122">
        <v>2.5257550591639255</v>
      </c>
      <c r="M27" s="122">
        <v>2.3676802304292144</v>
      </c>
      <c r="N27" s="107">
        <v>7.346407153983181</v>
      </c>
      <c r="O27" s="107"/>
      <c r="P27" s="96"/>
      <c r="Q27" s="96"/>
    </row>
    <row r="28" spans="1:17" ht="12.75" customHeight="1">
      <c r="A28" s="40" t="s">
        <v>43</v>
      </c>
      <c r="B28" s="41" t="s">
        <v>11</v>
      </c>
      <c r="C28" s="45"/>
      <c r="D28" s="46"/>
      <c r="E28" s="82">
        <f>SUM(E26:E27)</f>
        <v>2.56929569440637</v>
      </c>
      <c r="F28" s="44">
        <f>SUM(F26:F27)</f>
        <v>2264</v>
      </c>
      <c r="G28" s="124">
        <f>($E$26*G26+$E$27*G27)/$E$28</f>
        <v>3.4652923666783977</v>
      </c>
      <c r="H28" s="124">
        <f>($E$26*H26+$E$27*H27)/$E$28</f>
        <v>4.807668887971839</v>
      </c>
      <c r="I28" s="124">
        <f>($E$26*I26+$E$27*I27)/$E$28</f>
        <v>6.115446185442633</v>
      </c>
      <c r="J28" s="124">
        <f>($E$26*J26+$E$27*J27)/$E$28</f>
        <v>2.6779129671420057</v>
      </c>
      <c r="K28" s="124">
        <f>($E$26*K26+$E$27*K27)/$E$28</f>
        <v>4.857570112791958</v>
      </c>
      <c r="L28" s="124">
        <f>L27</f>
        <v>2.5257550591639255</v>
      </c>
      <c r="M28" s="124">
        <f>($E$26*M26+$E$27*M27)/$E$28</f>
        <v>3.249257171220477</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87.5181361971061</v>
      </c>
      <c r="F30" s="44">
        <f>F28+F24</f>
        <v>118847</v>
      </c>
      <c r="G30" s="132">
        <f aca="true" t="shared" si="0" ref="G30:M30">($E$24*G24+$E$28*G28)/$E$30</f>
        <v>3.0741402258600696</v>
      </c>
      <c r="H30" s="132">
        <f t="shared" si="0"/>
        <v>3.920555532387932</v>
      </c>
      <c r="I30" s="132">
        <f t="shared" si="0"/>
        <v>7.690337176114761</v>
      </c>
      <c r="J30" s="132">
        <f t="shared" si="0"/>
        <v>4.1439430556187355</v>
      </c>
      <c r="K30" s="132">
        <f t="shared" si="0"/>
        <v>6.178718316700732</v>
      </c>
      <c r="L30" s="132">
        <f t="shared" si="0"/>
        <v>3.8045194738400463</v>
      </c>
      <c r="M30" s="132">
        <f t="shared" si="0"/>
        <v>3.952702606007167</v>
      </c>
      <c r="N30" s="95"/>
      <c r="O30" s="95"/>
      <c r="P30" s="96"/>
      <c r="Q30" s="96"/>
      <c r="R30" s="25"/>
    </row>
    <row r="31" spans="1:18" s="24" customFormat="1" ht="26.25" customHeight="1">
      <c r="A31" s="247" t="s">
        <v>46</v>
      </c>
      <c r="B31" s="247"/>
      <c r="C31" s="247"/>
      <c r="D31" s="247"/>
      <c r="E31" s="84">
        <f>SUM(E10,E30)</f>
        <v>191.0411350862638</v>
      </c>
      <c r="F31" s="63">
        <f>SUM(F10,F30)</f>
        <v>213222</v>
      </c>
      <c r="G31" s="196"/>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57.044</v>
      </c>
      <c r="F34" s="27">
        <v>12181</v>
      </c>
      <c r="G34" s="136">
        <v>2.17</v>
      </c>
      <c r="H34" s="136">
        <v>3.04</v>
      </c>
      <c r="I34" s="136">
        <v>5.02</v>
      </c>
      <c r="J34" s="136">
        <v>3.65</v>
      </c>
      <c r="K34" s="136">
        <v>5.69</v>
      </c>
      <c r="L34" s="136">
        <v>5</v>
      </c>
      <c r="M34" s="137">
        <v>7.4</v>
      </c>
      <c r="N34" s="106">
        <v>3.63</v>
      </c>
      <c r="O34" s="106"/>
      <c r="P34" s="96"/>
      <c r="Q34" s="96"/>
    </row>
    <row r="35" spans="1:17" ht="31.5" customHeight="1">
      <c r="A35" s="251" t="s">
        <v>33</v>
      </c>
      <c r="B35" s="252"/>
      <c r="C35" s="252"/>
      <c r="D35" s="253"/>
      <c r="E35" s="115">
        <f>E31+E34</f>
        <v>248.0851350862638</v>
      </c>
      <c r="F35" s="116">
        <f>F31+F34</f>
        <v>225403</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197" t="s">
        <v>55</v>
      </c>
      <c r="B38" s="198"/>
      <c r="C38" s="198"/>
      <c r="D38" s="198"/>
      <c r="E38" s="198"/>
      <c r="F38" s="198"/>
      <c r="G38" s="198"/>
      <c r="H38" s="198"/>
      <c r="I38" s="198"/>
      <c r="J38" s="198"/>
      <c r="K38" s="198"/>
      <c r="L38" s="198"/>
      <c r="M38" s="199"/>
      <c r="N38" s="19"/>
      <c r="O38" s="19"/>
      <c r="P38" s="98"/>
      <c r="Q38" s="98"/>
    </row>
    <row r="39" spans="2:15" ht="22.5" customHeight="1">
      <c r="B39" s="11"/>
      <c r="C39" s="11"/>
      <c r="D39" s="11"/>
      <c r="E39" s="260" t="s">
        <v>52</v>
      </c>
      <c r="F39" s="261"/>
      <c r="G39" s="140">
        <f>($E$10*G10+$E$24*G24+$E$28*G28+$E$34*G34)/$E$35</f>
        <v>2.640790610820283</v>
      </c>
      <c r="H39" s="140">
        <f>($E$10*H10+$E$24*H24+$E$28*H28+$E$34*H34)/$E$35</f>
        <v>3.219868084729741</v>
      </c>
      <c r="I39" s="140">
        <f>($E$10*I10+$E$24*I24+$E$28*I28+$E$34*I34)/$E$35</f>
        <v>5.9361764391081016</v>
      </c>
      <c r="J39" s="140">
        <f>($E$10*J10+$E$24*J24+$E$28*J28+$E$34*J34)/$E$35</f>
        <v>3.743462605298524</v>
      </c>
      <c r="K39" s="140">
        <f>($E$10*K10+$E$24*K24+$E$28*K28+$E$34*K34)/$E$35</f>
        <v>5.739072833321839</v>
      </c>
      <c r="L39" s="140">
        <f>($E$10*L10+$E$24*L24+$E$28*L28+$E$34*L34)/$E$35</f>
        <v>4.333887058617151</v>
      </c>
      <c r="M39" s="140">
        <f>($E$10*M10+$E$24*M24+$E$28*M28+$E$34*M34)/$E$35</f>
        <v>5.488193493966228</v>
      </c>
      <c r="N39" s="16"/>
      <c r="O39" s="16"/>
    </row>
    <row r="40" spans="2:17" ht="16.5" customHeight="1">
      <c r="B40" s="10"/>
      <c r="C40" s="10"/>
      <c r="D40" s="10"/>
      <c r="E40" s="20"/>
      <c r="F40" s="77" t="s">
        <v>51</v>
      </c>
      <c r="G40" s="141"/>
      <c r="H40" s="141">
        <f>H39-'APR-2014'!H39</f>
        <v>1.6107260808349404</v>
      </c>
      <c r="I40" s="141">
        <f>I39-'APR-2014'!I39</f>
        <v>1.4066922028786522</v>
      </c>
      <c r="J40" s="141">
        <f>J39-'APR-2014'!J39</f>
        <v>0.45470913167208726</v>
      </c>
      <c r="K40" s="141">
        <f>K39-'APR-2014'!K39</f>
        <v>-0.017893272609070365</v>
      </c>
      <c r="L40" s="141">
        <f>L39-'APR-2014'!L39</f>
        <v>0.16691123332424507</v>
      </c>
      <c r="M40" s="141">
        <f>M39-'APR-2014'!M39</f>
        <v>0.12056934458893664</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76</v>
      </c>
      <c r="B44" s="150"/>
      <c r="C44" s="150"/>
      <c r="D44" s="24"/>
      <c r="E44" s="151">
        <f>E35-'DEC-2013'!$E$38</f>
        <v>12.464664868584691</v>
      </c>
      <c r="F44" s="152">
        <f>E44/'DEC-2013'!$E$38</f>
        <v>0.05290145146162025</v>
      </c>
      <c r="H44" s="6"/>
      <c r="I44" s="6"/>
      <c r="J44" s="6"/>
      <c r="K44" s="6"/>
      <c r="L44" s="6"/>
      <c r="M44" s="6"/>
      <c r="N44" s="86"/>
      <c r="O44" s="86"/>
      <c r="P44" s="91"/>
    </row>
    <row r="45" spans="1:15" ht="12.75">
      <c r="A45" s="24" t="s">
        <v>77</v>
      </c>
      <c r="B45" s="150"/>
      <c r="C45" s="150"/>
      <c r="D45" s="24"/>
      <c r="E45" s="153">
        <f>F35-'DEC-2013'!$F$38</f>
        <v>4923</v>
      </c>
      <c r="F45" s="152">
        <f>E45/'DEC-2013'!$F$38</f>
        <v>0.02232855587808418</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9" activePane="bottomLeft" state="frozen"/>
      <selection pane="topLeft" activeCell="A1" sqref="A1"/>
      <selection pane="bottomLeft" activeCell="H41" sqref="H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78</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204" t="s">
        <v>4</v>
      </c>
      <c r="I3" s="204" t="s">
        <v>5</v>
      </c>
      <c r="J3" s="204" t="s">
        <v>6</v>
      </c>
      <c r="K3" s="204" t="s">
        <v>7</v>
      </c>
      <c r="L3" s="117" t="s">
        <v>54</v>
      </c>
      <c r="M3" s="205"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7" s="17" customFormat="1" ht="12.75">
      <c r="A6" s="70" t="s">
        <v>27</v>
      </c>
      <c r="B6" s="12" t="s">
        <v>10</v>
      </c>
      <c r="C6" s="12" t="s">
        <v>26</v>
      </c>
      <c r="D6" s="30">
        <v>36433</v>
      </c>
      <c r="E6" s="164">
        <v>21.819</v>
      </c>
      <c r="F6" s="76">
        <v>27193</v>
      </c>
      <c r="G6" s="119">
        <v>3.56772627345652</v>
      </c>
      <c r="H6" s="160">
        <v>6.0614441100635075</v>
      </c>
      <c r="I6" s="160">
        <v>6.202146572586353</v>
      </c>
      <c r="J6" s="160">
        <v>4.077262696127026</v>
      </c>
      <c r="K6" s="160">
        <v>6.378156179185779</v>
      </c>
      <c r="L6" s="160">
        <v>3.925709629955132</v>
      </c>
      <c r="M6" s="160">
        <v>5.828867644235625</v>
      </c>
      <c r="N6" s="89">
        <v>5.749212388221392</v>
      </c>
      <c r="O6" s="89"/>
      <c r="P6" s="210"/>
      <c r="Q6" s="210"/>
    </row>
    <row r="7" spans="1:17" s="2" customFormat="1" ht="12.75" customHeight="1">
      <c r="A7" s="70" t="s">
        <v>34</v>
      </c>
      <c r="B7" s="12" t="s">
        <v>10</v>
      </c>
      <c r="C7" s="12" t="s">
        <v>21</v>
      </c>
      <c r="D7" s="32">
        <v>40834</v>
      </c>
      <c r="E7" s="165">
        <v>3.245</v>
      </c>
      <c r="F7" s="33">
        <v>3174</v>
      </c>
      <c r="G7" s="120">
        <v>3.28</v>
      </c>
      <c r="H7" s="120">
        <v>5.5</v>
      </c>
      <c r="I7" s="120">
        <v>3.95</v>
      </c>
      <c r="J7" s="120" t="s">
        <v>71</v>
      </c>
      <c r="K7" s="120" t="s">
        <v>71</v>
      </c>
      <c r="L7" s="120" t="s">
        <v>71</v>
      </c>
      <c r="M7" s="122">
        <v>4.45</v>
      </c>
      <c r="N7" s="90">
        <v>2.29</v>
      </c>
      <c r="O7" s="90"/>
      <c r="P7" s="91"/>
      <c r="Q7" s="91"/>
    </row>
    <row r="8" spans="1:17" s="2" customFormat="1" ht="12.75" customHeight="1">
      <c r="A8" s="70" t="s">
        <v>38</v>
      </c>
      <c r="B8" s="12" t="s">
        <v>10</v>
      </c>
      <c r="C8" s="12" t="s">
        <v>21</v>
      </c>
      <c r="D8" s="32">
        <v>36738</v>
      </c>
      <c r="E8" s="165">
        <v>63.041109</v>
      </c>
      <c r="F8" s="33">
        <v>41435</v>
      </c>
      <c r="G8" s="120">
        <v>3.25</v>
      </c>
      <c r="H8" s="120">
        <v>5.12</v>
      </c>
      <c r="I8" s="120">
        <v>4.55</v>
      </c>
      <c r="J8" s="120">
        <v>3.28</v>
      </c>
      <c r="K8" s="120">
        <v>4.59</v>
      </c>
      <c r="L8" s="120">
        <v>4.47</v>
      </c>
      <c r="M8" s="122">
        <v>4.98</v>
      </c>
      <c r="N8" s="92">
        <v>2.24</v>
      </c>
      <c r="O8" s="92"/>
      <c r="P8" s="91"/>
      <c r="Q8" s="91"/>
    </row>
    <row r="9" spans="1:15" ht="12.75" customHeight="1">
      <c r="A9" s="71" t="s">
        <v>13</v>
      </c>
      <c r="B9" s="34" t="s">
        <v>10</v>
      </c>
      <c r="C9" s="34" t="s">
        <v>21</v>
      </c>
      <c r="D9" s="35">
        <v>37816</v>
      </c>
      <c r="E9" s="167">
        <v>16.7951811186331</v>
      </c>
      <c r="F9" s="162">
        <v>23316</v>
      </c>
      <c r="G9" s="121">
        <v>3.9719921669209457</v>
      </c>
      <c r="H9" s="122">
        <v>6.276445557596166</v>
      </c>
      <c r="I9" s="122">
        <v>5.354806016267077</v>
      </c>
      <c r="J9" s="122">
        <v>4.6586845721850345</v>
      </c>
      <c r="K9" s="122">
        <v>6.225215291976816</v>
      </c>
      <c r="L9" s="122">
        <v>2.9787440127833076</v>
      </c>
      <c r="M9" s="122">
        <v>3.011320846709431</v>
      </c>
      <c r="N9" s="90">
        <v>4.6684968949619154</v>
      </c>
      <c r="O9" s="90"/>
    </row>
    <row r="10" spans="1:17" s="24" customFormat="1" ht="23.25" customHeight="1">
      <c r="A10" s="51" t="s">
        <v>44</v>
      </c>
      <c r="B10" s="52" t="s">
        <v>10</v>
      </c>
      <c r="C10" s="52"/>
      <c r="D10" s="53"/>
      <c r="E10" s="75">
        <f>SUM(E6:E9)</f>
        <v>104.9002901186331</v>
      </c>
      <c r="F10" s="54">
        <f>SUM(F6:F9)</f>
        <v>95118</v>
      </c>
      <c r="G10" s="123">
        <f>($E$6*G6+$E$7*G7+$E$8*G8+$E$9*G9+$E$34*G34)/($E$10+$E$34)</f>
        <v>3.123740779930111</v>
      </c>
      <c r="H10" s="123">
        <f>($E$6*H6+$E$7*H7+$E$8*H8+$E$9*H9+$E$34*H34)/($E$10+$E$34)</f>
        <v>5.405573791252688</v>
      </c>
      <c r="I10" s="123">
        <f>($E$6*I6+$E$7*I7+$E$8*I8+$E$9*I9+$E$34*I34)/($E$10+$E$34)</f>
        <v>4.974226204933708</v>
      </c>
      <c r="J10" s="123">
        <f>($E$6*J6+$E$8*J8+$E$9*J9+$E$34*J34)/($E$6+$E$8+$E$9+$E$34)</f>
        <v>3.8021005623802506</v>
      </c>
      <c r="K10" s="123">
        <f>($E$6*K6+$E$8*K8+$E$9*K9+$E$34*K34)/($E$6+$E$8+$E$9+$E$34)</f>
        <v>5.361724907330458</v>
      </c>
      <c r="L10" s="123">
        <f>($E$6*L6+$E$8*L8+$E$9*L9+$E$34*L34)/($E$6+$E$8+$E$9+$E$34)</f>
        <v>4.425788742736711</v>
      </c>
      <c r="M10" s="123">
        <f>($E$6*M6+$E$7*M7+$E$8*M8+$E$9*M9+$E$34*M34)/($E$10+$E$34)</f>
        <v>5.743506526156374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3" t="s">
        <v>28</v>
      </c>
      <c r="B13" s="12" t="s">
        <v>10</v>
      </c>
      <c r="C13" s="12" t="s">
        <v>19</v>
      </c>
      <c r="D13" s="30">
        <v>36606</v>
      </c>
      <c r="E13" s="164">
        <v>7.468</v>
      </c>
      <c r="F13" s="76">
        <v>20582</v>
      </c>
      <c r="G13" s="119">
        <v>3.4464781969269045</v>
      </c>
      <c r="H13" s="160">
        <v>6.909283318940118</v>
      </c>
      <c r="I13" s="160">
        <v>7.37742794294316</v>
      </c>
      <c r="J13" s="160">
        <v>4.728865785929237</v>
      </c>
      <c r="K13" s="160">
        <v>6.068724517483504</v>
      </c>
      <c r="L13" s="160">
        <v>3.747785171939011</v>
      </c>
      <c r="M13" s="160">
        <v>5.625832002186271</v>
      </c>
      <c r="N13" s="95">
        <v>5.632174396282541</v>
      </c>
      <c r="O13" s="95"/>
      <c r="P13" s="96"/>
      <c r="Q13" s="96"/>
    </row>
    <row r="14" spans="1:17" ht="12.75" customHeight="1">
      <c r="A14" s="73" t="s">
        <v>48</v>
      </c>
      <c r="B14" s="12" t="s">
        <v>10</v>
      </c>
      <c r="C14" s="12" t="s">
        <v>19</v>
      </c>
      <c r="D14" s="30">
        <v>39367</v>
      </c>
      <c r="E14" s="166">
        <v>4.673</v>
      </c>
      <c r="F14" s="31">
        <v>3934</v>
      </c>
      <c r="G14" s="121">
        <v>2.636825976653852</v>
      </c>
      <c r="H14" s="122">
        <v>5.7081944229848025</v>
      </c>
      <c r="I14" s="122">
        <v>5.633097062828041</v>
      </c>
      <c r="J14" s="122">
        <v>3.5976434767500676</v>
      </c>
      <c r="K14" s="122">
        <v>4.616494419593975</v>
      </c>
      <c r="L14" s="122" t="s">
        <v>71</v>
      </c>
      <c r="M14" s="160">
        <v>3.3085185861327915</v>
      </c>
      <c r="N14" s="95">
        <v>3.3237002917788416</v>
      </c>
      <c r="O14" s="95"/>
      <c r="P14" s="96"/>
      <c r="Q14" s="96"/>
    </row>
    <row r="15" spans="1:17" ht="12.75">
      <c r="A15" s="73" t="s">
        <v>30</v>
      </c>
      <c r="B15" s="12" t="s">
        <v>10</v>
      </c>
      <c r="C15" s="12" t="s">
        <v>20</v>
      </c>
      <c r="D15" s="30">
        <v>36091</v>
      </c>
      <c r="E15" s="165">
        <v>0.5207516649999998</v>
      </c>
      <c r="F15" s="33">
        <v>541</v>
      </c>
      <c r="G15" s="120">
        <v>6.812062051450041</v>
      </c>
      <c r="H15" s="120">
        <v>8.75957222587116</v>
      </c>
      <c r="I15" s="120">
        <v>7.680121112242833</v>
      </c>
      <c r="J15" s="120">
        <v>5.577558686594752</v>
      </c>
      <c r="K15" s="120">
        <v>5.861216789762946</v>
      </c>
      <c r="L15" s="120" t="s">
        <v>71</v>
      </c>
      <c r="M15" s="120">
        <v>5.593806900236653</v>
      </c>
      <c r="N15" s="106">
        <v>8.50026759932856</v>
      </c>
      <c r="O15" s="106"/>
      <c r="P15" s="96"/>
      <c r="Q15" s="96"/>
    </row>
    <row r="16" spans="1:17" ht="13.5" customHeight="1">
      <c r="A16" s="73" t="s">
        <v>17</v>
      </c>
      <c r="B16" s="12" t="s">
        <v>10</v>
      </c>
      <c r="C16" s="12" t="s">
        <v>24</v>
      </c>
      <c r="D16" s="30">
        <v>0.04106382919626</v>
      </c>
      <c r="E16" s="165">
        <v>0.06272220500000017</v>
      </c>
      <c r="F16" s="33">
        <v>107</v>
      </c>
      <c r="G16" s="120">
        <v>4.093381456553535</v>
      </c>
      <c r="H16" s="120">
        <v>7.4855559120936555</v>
      </c>
      <c r="I16" s="120">
        <v>6.416295323411636</v>
      </c>
      <c r="J16" s="120">
        <v>4.040394395595404</v>
      </c>
      <c r="K16" s="120">
        <v>3.5395285820571942</v>
      </c>
      <c r="L16" s="120" t="s">
        <v>71</v>
      </c>
      <c r="M16" s="120">
        <v>4.502608585983081</v>
      </c>
      <c r="N16" s="106">
        <v>6.818178788193441</v>
      </c>
      <c r="O16" s="106"/>
      <c r="P16" s="96"/>
      <c r="Q16" s="96"/>
    </row>
    <row r="17" spans="1:17" ht="12.75" customHeight="1">
      <c r="A17" s="73" t="s">
        <v>35</v>
      </c>
      <c r="B17" s="12" t="s">
        <v>10</v>
      </c>
      <c r="C17" s="12" t="s">
        <v>19</v>
      </c>
      <c r="D17" s="30">
        <v>39514</v>
      </c>
      <c r="E17" s="165">
        <v>0.6438668549999997</v>
      </c>
      <c r="F17" s="33">
        <v>1780</v>
      </c>
      <c r="G17" s="120">
        <v>3.5601447301114364</v>
      </c>
      <c r="H17" s="120">
        <v>6.826637475572195</v>
      </c>
      <c r="I17" s="120">
        <v>5.752853820606996</v>
      </c>
      <c r="J17" s="120">
        <v>3.859555592606001</v>
      </c>
      <c r="K17" s="120">
        <v>4.737203927111966</v>
      </c>
      <c r="L17" s="120" t="s">
        <v>71</v>
      </c>
      <c r="M17" s="120">
        <v>5.385818195998837</v>
      </c>
      <c r="N17" s="106">
        <v>8.453059601085977</v>
      </c>
      <c r="O17" s="106"/>
      <c r="P17" s="96"/>
      <c r="Q17" s="96"/>
    </row>
    <row r="18" spans="1:17" ht="12.75">
      <c r="A18" s="70" t="s">
        <v>57</v>
      </c>
      <c r="B18" s="148" t="s">
        <v>10</v>
      </c>
      <c r="C18" s="148" t="s">
        <v>20</v>
      </c>
      <c r="D18" s="36">
        <v>38360</v>
      </c>
      <c r="E18" s="165">
        <v>0.269</v>
      </c>
      <c r="F18" s="33">
        <v>1632</v>
      </c>
      <c r="G18" s="120">
        <v>0.08</v>
      </c>
      <c r="H18" s="120">
        <v>1.96</v>
      </c>
      <c r="I18" s="120">
        <v>1.53</v>
      </c>
      <c r="J18" s="120">
        <v>1.26</v>
      </c>
      <c r="K18" s="120">
        <v>2.5100000000000002</v>
      </c>
      <c r="L18" s="120" t="s">
        <v>71</v>
      </c>
      <c r="M18" s="120">
        <v>1.81</v>
      </c>
      <c r="N18" s="106">
        <v>1.8478018263027085</v>
      </c>
      <c r="O18" s="106"/>
      <c r="P18" s="96"/>
      <c r="Q18" s="96"/>
    </row>
    <row r="19" spans="1:17" ht="12.75">
      <c r="A19" s="70" t="s">
        <v>56</v>
      </c>
      <c r="B19" s="12" t="s">
        <v>10</v>
      </c>
      <c r="C19" s="12" t="s">
        <v>19</v>
      </c>
      <c r="D19" s="36">
        <v>39182</v>
      </c>
      <c r="E19" s="165">
        <v>0.039</v>
      </c>
      <c r="F19" s="33">
        <v>218</v>
      </c>
      <c r="G19" s="120">
        <v>0.1</v>
      </c>
      <c r="H19" s="120">
        <v>1.8800000000000001</v>
      </c>
      <c r="I19" s="120">
        <v>1.8399999999999999</v>
      </c>
      <c r="J19" s="120">
        <v>0.98</v>
      </c>
      <c r="K19" s="120">
        <v>0.35000000000000003</v>
      </c>
      <c r="L19" s="120" t="s">
        <v>71</v>
      </c>
      <c r="M19" s="120">
        <v>0.27</v>
      </c>
      <c r="N19" s="106">
        <v>2.047066500998418</v>
      </c>
      <c r="O19" s="106"/>
      <c r="P19" s="96"/>
      <c r="Q19" s="96"/>
    </row>
    <row r="20" spans="1:17" ht="12.75" customHeight="1">
      <c r="A20" s="70" t="s">
        <v>14</v>
      </c>
      <c r="B20" s="12" t="s">
        <v>10</v>
      </c>
      <c r="C20" s="12" t="s">
        <v>22</v>
      </c>
      <c r="D20" s="32">
        <v>40834</v>
      </c>
      <c r="E20" s="165">
        <v>2.125</v>
      </c>
      <c r="F20" s="33">
        <v>2452</v>
      </c>
      <c r="G20" s="120">
        <v>3.8</v>
      </c>
      <c r="H20" s="120">
        <v>9.29</v>
      </c>
      <c r="I20" s="120">
        <v>6.9</v>
      </c>
      <c r="J20" s="120" t="s">
        <v>71</v>
      </c>
      <c r="K20" s="120" t="s">
        <v>71</v>
      </c>
      <c r="L20" s="120" t="s">
        <v>71</v>
      </c>
      <c r="M20" s="122">
        <v>5.54</v>
      </c>
      <c r="N20" s="107">
        <v>5</v>
      </c>
      <c r="O20" s="107"/>
      <c r="P20" s="96"/>
      <c r="Q20" s="96"/>
    </row>
    <row r="21" spans="1:17" ht="12.75">
      <c r="A21" s="70" t="s">
        <v>39</v>
      </c>
      <c r="B21" s="12" t="s">
        <v>10</v>
      </c>
      <c r="C21" s="12" t="s">
        <v>19</v>
      </c>
      <c r="D21" s="32">
        <v>38245</v>
      </c>
      <c r="E21" s="165">
        <v>31.40412</v>
      </c>
      <c r="F21" s="33">
        <v>35148</v>
      </c>
      <c r="G21" s="120">
        <v>3.5</v>
      </c>
      <c r="H21" s="120">
        <v>6.8</v>
      </c>
      <c r="I21" s="120">
        <v>6.14</v>
      </c>
      <c r="J21" s="120">
        <v>3.78</v>
      </c>
      <c r="K21" s="120">
        <v>4.83</v>
      </c>
      <c r="L21" s="120" t="s">
        <v>72</v>
      </c>
      <c r="M21" s="122">
        <v>5.26</v>
      </c>
      <c r="N21" s="93">
        <v>3.29</v>
      </c>
      <c r="O21" s="93"/>
      <c r="P21" s="96"/>
      <c r="Q21" s="96"/>
    </row>
    <row r="22" spans="1:17" ht="12.75" customHeight="1">
      <c r="A22" s="72" t="s">
        <v>15</v>
      </c>
      <c r="B22" s="29" t="s">
        <v>10</v>
      </c>
      <c r="C22" s="29" t="s">
        <v>23</v>
      </c>
      <c r="D22" s="30">
        <v>37834</v>
      </c>
      <c r="E22" s="166">
        <v>30.5098444163241</v>
      </c>
      <c r="F22" s="31">
        <v>36489</v>
      </c>
      <c r="G22" s="170">
        <v>4.3184342603577175</v>
      </c>
      <c r="H22" s="122">
        <v>8.626545388948736</v>
      </c>
      <c r="I22" s="122">
        <v>8.420550831920902</v>
      </c>
      <c r="J22" s="122">
        <v>5.835983275919054</v>
      </c>
      <c r="K22" s="122">
        <v>7.256892105227641</v>
      </c>
      <c r="L22" s="122">
        <v>3.9733990418309606</v>
      </c>
      <c r="M22" s="122">
        <v>3.785427402785446</v>
      </c>
      <c r="N22" s="107">
        <v>5.861118183718772</v>
      </c>
      <c r="O22" s="107"/>
      <c r="P22" s="96"/>
      <c r="Q22" s="96"/>
    </row>
    <row r="23" spans="1:17" ht="12.75" customHeight="1">
      <c r="A23" s="73" t="s">
        <v>36</v>
      </c>
      <c r="B23" s="29" t="s">
        <v>10</v>
      </c>
      <c r="C23" s="29" t="s">
        <v>32</v>
      </c>
      <c r="D23" s="30">
        <v>39078</v>
      </c>
      <c r="E23" s="166">
        <v>8.5066035542115</v>
      </c>
      <c r="F23" s="163">
        <v>14057</v>
      </c>
      <c r="G23" s="169">
        <v>4.42142323002197</v>
      </c>
      <c r="H23" s="13">
        <v>11.281276229242776</v>
      </c>
      <c r="I23" s="13">
        <v>11.394291950050018</v>
      </c>
      <c r="J23" s="13">
        <v>5.816301661466272</v>
      </c>
      <c r="K23" s="13">
        <v>9.502316987409065</v>
      </c>
      <c r="L23" s="120">
        <v>0</v>
      </c>
      <c r="M23" s="13">
        <v>-1.2345017831078442</v>
      </c>
      <c r="N23" s="149">
        <v>7.056336238026639</v>
      </c>
      <c r="O23" s="107"/>
      <c r="P23" s="96"/>
      <c r="Q23" s="96"/>
    </row>
    <row r="24" spans="1:17" ht="12.75" customHeight="1">
      <c r="A24" s="40" t="s">
        <v>43</v>
      </c>
      <c r="B24" s="41" t="s">
        <v>10</v>
      </c>
      <c r="C24" s="41"/>
      <c r="D24" s="42"/>
      <c r="E24" s="80">
        <f>SUM(E13:E23)</f>
        <v>86.22190869553559</v>
      </c>
      <c r="F24" s="43">
        <f>SUM(F13:F23)</f>
        <v>116940</v>
      </c>
      <c r="G24" s="124">
        <f>($E$13*G13+$E$14*G14+$E$15*G15+$E$16*G16+$E$17*G17+$E$18*G18+$E$19*G19+$E$20*G20+$E$21*G21+$E$22*G22+$E$23*G23)/$E$24</f>
        <v>3.845165129202185</v>
      </c>
      <c r="H24" s="124">
        <f>($E$13*H13+$E$14*H14+$E$15*H15+$E$16*H16+$E$17*H17+$E$18*H18+$E$19*H19+$E$20*H20+$E$21*H21+$E$22*H22+$E$23*H23)/$E$24</f>
        <v>7.895315434254499</v>
      </c>
      <c r="I24" s="124">
        <f>($E$13*I13+$E$14*I14+$E$15*I15+$E$16*I16+$E$17*I17+$E$18*I18+$E$19*I19+$E$20*I20+$E$21*I21+$E$22*I22+$E$23*I23)/$E$24</f>
        <v>7.554084608334126</v>
      </c>
      <c r="J24" s="124">
        <f>($E$13*J13+$E$14*J14+$E$15*J15+$E$16*J16+$E$17*J17+$E$18*J18+$E$19*J19+$E$21*J21+$E$22*J22+$E$23*J23)/($E$24-$E$20)</f>
        <v>4.808578543712212</v>
      </c>
      <c r="K24" s="124">
        <f>($E$13*K13+$E$14*K14+$E$15*K15+$E$16*K16+$E$17*K17+$E$18*K18+$E$19*K19+$E$21*K21+$E$22*K22+$E$23*K23)/($E$24-$E$20)</f>
        <v>6.276429508232324</v>
      </c>
      <c r="L24" s="124">
        <f>($E$13*L13+$E$22*L22)/($E$13+$E$22)</f>
        <v>3.929034112587402</v>
      </c>
      <c r="M24" s="124">
        <f>($E$13*M13+$E$14*M14+$E$15*M15+$E$16*M16+$E$17*M17+$E$18*M18+$E$19*M19+$E$20*M20+$E$21*M21+$E$22*M22+$E$23*M23)/$E$24</f>
        <v>4.019680712947269</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0.911</v>
      </c>
      <c r="F26" s="76">
        <v>697</v>
      </c>
      <c r="G26" s="119">
        <v>2.512828554463432</v>
      </c>
      <c r="H26" s="122">
        <v>5.506393457591341</v>
      </c>
      <c r="I26" s="122">
        <v>4.7012272842702485</v>
      </c>
      <c r="J26" s="122">
        <v>3.1525370950088005</v>
      </c>
      <c r="K26" s="122">
        <v>4.357749730672977</v>
      </c>
      <c r="L26" s="122" t="s">
        <v>71</v>
      </c>
      <c r="M26" s="160">
        <v>4.906002928454445</v>
      </c>
      <c r="N26" s="95">
        <v>4.755177748618</v>
      </c>
      <c r="O26" s="95"/>
      <c r="P26" s="94"/>
      <c r="Q26" s="94"/>
      <c r="R26" s="17"/>
    </row>
    <row r="27" spans="1:17" ht="12.75" customHeight="1">
      <c r="A27" s="72" t="s">
        <v>16</v>
      </c>
      <c r="B27" s="29" t="s">
        <v>11</v>
      </c>
      <c r="C27" s="29" t="s">
        <v>23</v>
      </c>
      <c r="D27" s="30">
        <v>37816</v>
      </c>
      <c r="E27" s="166">
        <v>1.7192617322192856</v>
      </c>
      <c r="F27" s="31">
        <v>1609</v>
      </c>
      <c r="G27" s="121">
        <v>5.084256565947065</v>
      </c>
      <c r="H27" s="122">
        <v>9.365587724198843</v>
      </c>
      <c r="I27" s="122">
        <v>6.113350654173244</v>
      </c>
      <c r="J27" s="122">
        <v>3.3087020210238016</v>
      </c>
      <c r="K27" s="122">
        <v>5.207042321478328</v>
      </c>
      <c r="L27" s="122">
        <v>2.6172388975769234</v>
      </c>
      <c r="M27" s="122">
        <v>2.4317723386018786</v>
      </c>
      <c r="N27" s="107">
        <v>7.346407153983181</v>
      </c>
      <c r="O27" s="107"/>
      <c r="P27" s="96"/>
      <c r="Q27" s="96"/>
    </row>
    <row r="28" spans="1:17" ht="12.75" customHeight="1">
      <c r="A28" s="40" t="s">
        <v>43</v>
      </c>
      <c r="B28" s="41" t="s">
        <v>11</v>
      </c>
      <c r="C28" s="45"/>
      <c r="D28" s="46"/>
      <c r="E28" s="82">
        <f>SUM(E26:E27)</f>
        <v>2.6302617322192856</v>
      </c>
      <c r="F28" s="44">
        <f>SUM(F26:F27)</f>
        <v>2306</v>
      </c>
      <c r="G28" s="124">
        <f>($E$26*G26+$E$27*G27)/$E$28</f>
        <v>4.193633823059404</v>
      </c>
      <c r="H28" s="124">
        <f>($E$26*H26+$E$27*H27)/$E$28</f>
        <v>8.028942806389452</v>
      </c>
      <c r="I28" s="124">
        <f>($E$26*I26+$E$27*I27)/$E$28</f>
        <v>5.62425697417046</v>
      </c>
      <c r="J28" s="124">
        <f>($E$26*J26+$E$27*J27)/$E$28</f>
        <v>3.254613773509502</v>
      </c>
      <c r="K28" s="124">
        <f>($E$26*K26+$E$27*K27)/$E$28</f>
        <v>4.912886975359651</v>
      </c>
      <c r="L28" s="124">
        <f>L27</f>
        <v>2.6172388975769234</v>
      </c>
      <c r="M28" s="124">
        <f>($E$26*M26+$E$27*M27)/$E$28</f>
        <v>3.288730427504253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88.85217042775487</v>
      </c>
      <c r="F30" s="44">
        <f>F28+F24</f>
        <v>119246</v>
      </c>
      <c r="G30" s="132">
        <f aca="true" t="shared" si="0" ref="G30:M30">($E$24*G24+$E$28*G28)/$E$30</f>
        <v>3.855480733941119</v>
      </c>
      <c r="H30" s="132">
        <f t="shared" si="0"/>
        <v>7.899271161634163</v>
      </c>
      <c r="I30" s="132">
        <f t="shared" si="0"/>
        <v>7.496956552244071</v>
      </c>
      <c r="J30" s="132">
        <f t="shared" si="0"/>
        <v>4.76257703301637</v>
      </c>
      <c r="K30" s="132">
        <f t="shared" si="0"/>
        <v>6.236065004729458</v>
      </c>
      <c r="L30" s="132">
        <f t="shared" si="0"/>
        <v>3.8902014680055133</v>
      </c>
      <c r="M30" s="132">
        <f t="shared" si="0"/>
        <v>3.998042630785633</v>
      </c>
      <c r="N30" s="95"/>
      <c r="O30" s="95"/>
      <c r="P30" s="96"/>
      <c r="Q30" s="96"/>
      <c r="R30" s="25"/>
    </row>
    <row r="31" spans="1:18" s="24" customFormat="1" ht="26.25" customHeight="1">
      <c r="A31" s="247" t="s">
        <v>46</v>
      </c>
      <c r="B31" s="247"/>
      <c r="C31" s="247"/>
      <c r="D31" s="247"/>
      <c r="E31" s="84">
        <f>SUM(E10,E30)</f>
        <v>193.75246054638797</v>
      </c>
      <c r="F31" s="63">
        <f>SUM(F10,F30)</f>
        <v>214364</v>
      </c>
      <c r="G31" s="203"/>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57.474</v>
      </c>
      <c r="F34" s="207">
        <v>12189</v>
      </c>
      <c r="G34" s="208">
        <v>2.56</v>
      </c>
      <c r="H34" s="208">
        <v>5.21</v>
      </c>
      <c r="I34" s="208">
        <v>4.92</v>
      </c>
      <c r="J34" s="208">
        <v>4.02</v>
      </c>
      <c r="K34" s="208">
        <v>5.57</v>
      </c>
      <c r="L34" s="208">
        <v>4.99</v>
      </c>
      <c r="M34" s="209">
        <v>7.42</v>
      </c>
      <c r="N34" s="106">
        <v>3.63</v>
      </c>
      <c r="O34" s="106"/>
      <c r="P34" s="96"/>
      <c r="Q34" s="96"/>
    </row>
    <row r="35" spans="1:17" ht="31.5" customHeight="1">
      <c r="A35" s="251" t="s">
        <v>33</v>
      </c>
      <c r="B35" s="252"/>
      <c r="C35" s="252"/>
      <c r="D35" s="253"/>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200" t="s">
        <v>55</v>
      </c>
      <c r="B38" s="201"/>
      <c r="C38" s="201"/>
      <c r="D38" s="201"/>
      <c r="E38" s="201"/>
      <c r="F38" s="201"/>
      <c r="G38" s="201"/>
      <c r="H38" s="201"/>
      <c r="I38" s="201"/>
      <c r="J38" s="201"/>
      <c r="K38" s="201"/>
      <c r="L38" s="201"/>
      <c r="M38" s="202"/>
      <c r="N38" s="19"/>
      <c r="O38" s="19"/>
      <c r="P38" s="98"/>
      <c r="Q38" s="98"/>
    </row>
    <row r="39" spans="2:15" ht="22.5" customHeight="1">
      <c r="B39" s="11"/>
      <c r="C39" s="11"/>
      <c r="D39" s="11"/>
      <c r="E39" s="260" t="s">
        <v>52</v>
      </c>
      <c r="F39" s="261"/>
      <c r="G39" s="140">
        <f>($E$10*G10+$E$24*G24+$E$28*G28+$E$34*G34)/$E$35</f>
        <v>3.2535688459942667</v>
      </c>
      <c r="H39" s="140">
        <f>($E$10*H10+$E$24*H24+$E$28*H28+$E$34*H34)/$E$35</f>
        <v>6.242786619919219</v>
      </c>
      <c r="I39" s="140">
        <f>($E$10*I10+$E$24*I24+$E$28*I28+$E$34*I34)/$E$35</f>
        <v>5.854043837914756</v>
      </c>
      <c r="J39" s="140">
        <f>($E$10*J10+$E$24*J24+$E$28*J28+$E$34*J34)/$E$35</f>
        <v>4.191645402226037</v>
      </c>
      <c r="K39" s="140">
        <f>($E$10*K10+$E$24*K24+$E$28*K28+$E$34*K34)/$E$35</f>
        <v>5.718603787950798</v>
      </c>
      <c r="L39" s="140">
        <f>($E$10*L10+$E$24*L24+$E$28*L28+$E$34*L34)/$E$35</f>
        <v>4.365442336627934</v>
      </c>
      <c r="M39" s="140">
        <f>($E$10*M10+$E$24*M24+$E$28*M28+$E$34*M34)/$E$35</f>
        <v>5.509719569704625</v>
      </c>
      <c r="N39" s="16"/>
      <c r="O39" s="16"/>
    </row>
    <row r="40" spans="2:17" ht="16.5" customHeight="1">
      <c r="B40" s="10"/>
      <c r="C40" s="10"/>
      <c r="D40" s="10"/>
      <c r="E40" s="20"/>
      <c r="F40" s="77" t="s">
        <v>51</v>
      </c>
      <c r="G40" s="141"/>
      <c r="H40" s="141">
        <f>H39-'MAI-2014'!H39</f>
        <v>3.022918535189478</v>
      </c>
      <c r="I40" s="141">
        <f>I39-'MAI-2014'!I39</f>
        <v>-0.08213260119334542</v>
      </c>
      <c r="J40" s="141">
        <f>J39-'MAI-2014'!J39</f>
        <v>0.44818279692751295</v>
      </c>
      <c r="K40" s="141">
        <f>K39-'MAI-2014'!K39</f>
        <v>-0.02046904537104144</v>
      </c>
      <c r="L40" s="141">
        <f>L39-'MAI-2014'!L39</f>
        <v>0.03155527801078328</v>
      </c>
      <c r="M40" s="141">
        <f>M39-'MAI-2014'!M39</f>
        <v>0.021526075738397488</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79</v>
      </c>
      <c r="B44" s="150"/>
      <c r="C44" s="150"/>
      <c r="D44" s="24"/>
      <c r="E44" s="151">
        <f>E35-'DEC-2013'!$E$38</f>
        <v>15.605990328708856</v>
      </c>
      <c r="F44" s="152">
        <f>E44/'DEC-2013'!$E$38</f>
        <v>0.06623359300781968</v>
      </c>
      <c r="H44" s="6"/>
      <c r="I44" s="6"/>
      <c r="J44" s="6"/>
      <c r="K44" s="6"/>
      <c r="L44" s="6"/>
      <c r="M44" s="6"/>
      <c r="N44" s="86"/>
      <c r="O44" s="86"/>
      <c r="P44" s="91"/>
    </row>
    <row r="45" spans="1:15" ht="12.75">
      <c r="A45" s="24" t="s">
        <v>80</v>
      </c>
      <c r="B45" s="150"/>
      <c r="C45" s="150"/>
      <c r="D45" s="24"/>
      <c r="E45" s="153">
        <f>F35-'DEC-2013'!$F$38</f>
        <v>6073</v>
      </c>
      <c r="F45" s="152">
        <f>E45/'DEC-2013'!$F$38</f>
        <v>0.02754444847605225</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H39" sqref="H39"/>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82</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211" t="s">
        <v>4</v>
      </c>
      <c r="I3" s="211" t="s">
        <v>5</v>
      </c>
      <c r="J3" s="211" t="s">
        <v>6</v>
      </c>
      <c r="K3" s="211" t="s">
        <v>7</v>
      </c>
      <c r="L3" s="117" t="s">
        <v>54</v>
      </c>
      <c r="M3" s="212"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7" s="17" customFormat="1" ht="12.75">
      <c r="A6" s="70" t="s">
        <v>27</v>
      </c>
      <c r="B6" s="12" t="s">
        <v>10</v>
      </c>
      <c r="C6" s="12" t="s">
        <v>26</v>
      </c>
      <c r="D6" s="30">
        <v>36433</v>
      </c>
      <c r="E6" s="164">
        <v>21.951034800000002</v>
      </c>
      <c r="F6" s="76">
        <v>27272</v>
      </c>
      <c r="G6" s="119">
        <v>3.2776482788361574</v>
      </c>
      <c r="H6" s="160">
        <v>4.689930779903784</v>
      </c>
      <c r="I6" s="160">
        <v>5.1643834334710315</v>
      </c>
      <c r="J6" s="160">
        <v>3.87313234146498</v>
      </c>
      <c r="K6" s="160">
        <v>6.053230683705113</v>
      </c>
      <c r="L6" s="160">
        <v>3.849754444375497</v>
      </c>
      <c r="M6" s="160">
        <v>5.773952377375435</v>
      </c>
      <c r="N6" s="89">
        <v>5.828867644235625</v>
      </c>
      <c r="O6" s="89"/>
      <c r="P6" s="210"/>
      <c r="Q6" s="210"/>
    </row>
    <row r="7" spans="1:17" s="2" customFormat="1" ht="12.75" customHeight="1">
      <c r="A7" s="70" t="s">
        <v>34</v>
      </c>
      <c r="B7" s="12" t="s">
        <v>10</v>
      </c>
      <c r="C7" s="12" t="s">
        <v>21</v>
      </c>
      <c r="D7" s="32">
        <v>40834</v>
      </c>
      <c r="E7" s="165">
        <v>3.356</v>
      </c>
      <c r="F7" s="33">
        <v>3272</v>
      </c>
      <c r="G7" s="120">
        <v>4.15</v>
      </c>
      <c r="H7" s="120">
        <v>4.84</v>
      </c>
      <c r="I7" s="120">
        <v>3.12</v>
      </c>
      <c r="J7" s="120"/>
      <c r="K7" s="120"/>
      <c r="L7" s="120"/>
      <c r="M7" s="122">
        <v>4.62</v>
      </c>
      <c r="N7" s="90">
        <v>5.83</v>
      </c>
      <c r="O7" s="90"/>
      <c r="P7" s="91"/>
      <c r="Q7" s="91"/>
    </row>
    <row r="8" spans="1:17" s="2" customFormat="1" ht="12.75" customHeight="1">
      <c r="A8" s="70" t="s">
        <v>38</v>
      </c>
      <c r="B8" s="12" t="s">
        <v>10</v>
      </c>
      <c r="C8" s="12" t="s">
        <v>21</v>
      </c>
      <c r="D8" s="32">
        <v>36738</v>
      </c>
      <c r="E8" s="165">
        <v>63.627789</v>
      </c>
      <c r="F8" s="33">
        <v>41556</v>
      </c>
      <c r="G8" s="120">
        <v>3.38</v>
      </c>
      <c r="H8" s="120">
        <v>4.59</v>
      </c>
      <c r="I8" s="120">
        <v>3.64</v>
      </c>
      <c r="J8" s="120">
        <v>3.5</v>
      </c>
      <c r="K8" s="120">
        <v>4.37</v>
      </c>
      <c r="L8" s="120">
        <v>4.43</v>
      </c>
      <c r="M8" s="122">
        <v>4.96</v>
      </c>
      <c r="N8" s="92">
        <v>5.23</v>
      </c>
      <c r="O8" s="92"/>
      <c r="P8" s="91"/>
      <c r="Q8" s="91"/>
    </row>
    <row r="9" spans="1:15" ht="12.75" customHeight="1">
      <c r="A9" s="71" t="s">
        <v>13</v>
      </c>
      <c r="B9" s="34" t="s">
        <v>10</v>
      </c>
      <c r="C9" s="34" t="s">
        <v>21</v>
      </c>
      <c r="D9" s="35">
        <v>37816</v>
      </c>
      <c r="E9" s="167">
        <v>17.3139358212328</v>
      </c>
      <c r="F9" s="162">
        <v>23658</v>
      </c>
      <c r="G9" s="121">
        <v>4.250629096529046</v>
      </c>
      <c r="H9" s="122">
        <v>5.767958451885891</v>
      </c>
      <c r="I9" s="122">
        <v>4.693801047251589</v>
      </c>
      <c r="J9" s="122">
        <v>4.645475740383143</v>
      </c>
      <c r="K9" s="122">
        <v>5.7756592138260565</v>
      </c>
      <c r="L9" s="122">
        <v>2.9779539205976757</v>
      </c>
      <c r="M9" s="122">
        <v>3.0127790843579527</v>
      </c>
      <c r="N9" s="90">
        <v>6.875681473028572</v>
      </c>
      <c r="O9" s="90"/>
    </row>
    <row r="10" spans="1:17" s="24" customFormat="1" ht="23.25" customHeight="1">
      <c r="A10" s="51" t="s">
        <v>44</v>
      </c>
      <c r="B10" s="52" t="s">
        <v>10</v>
      </c>
      <c r="C10" s="52"/>
      <c r="D10" s="53"/>
      <c r="E10" s="75">
        <f>SUM(E6:E9)</f>
        <v>106.24875962123281</v>
      </c>
      <c r="F10" s="54">
        <f>SUM(F6:F9)</f>
        <v>95758</v>
      </c>
      <c r="G10" s="123">
        <f>($E$6*G6+$E$7*G7+$E$8*G8+$E$9*G9+$E$34*G34)/($E$10+$E$34)</f>
        <v>3.210284102660428</v>
      </c>
      <c r="H10" s="123">
        <f>($E$6*H6+$E$7*H7+$E$8*H8+$E$9*H9+$E$34*H34)/($E$10+$E$34)</f>
        <v>4.680203638876323</v>
      </c>
      <c r="I10" s="123">
        <f>($E$6*I6+$E$7*I7+$E$8*I8+$E$9*I9+$E$34*I34)/($E$10+$E$34)</f>
        <v>4.176971885709034</v>
      </c>
      <c r="J10" s="123">
        <f>($E$6*J6+$E$8*J8+$E$9*J9+$E$34*J34)/($E$6+$E$8+$E$9+$E$34)</f>
        <v>3.818182792511266</v>
      </c>
      <c r="K10" s="123">
        <f>($E$6*K6+$E$8*K8+$E$9*K9+$E$34*K34)/($E$6+$E$8+$E$9+$E$34)</f>
        <v>5.056956404936779</v>
      </c>
      <c r="L10" s="123">
        <f>($E$6*L6+$E$8*L8+$E$9*L9+$E$34*L34)/($E$6+$E$8+$E$9+$E$34)</f>
        <v>4.395095053743871</v>
      </c>
      <c r="M10" s="123">
        <f>($E$6*M6+$E$7*M7+$E$8*M8+$E$9*M9+$E$34*M34)/($E$10+$E$34)</f>
        <v>5.707391651646954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3" t="s">
        <v>28</v>
      </c>
      <c r="B13" s="12" t="s">
        <v>10</v>
      </c>
      <c r="C13" s="12" t="s">
        <v>19</v>
      </c>
      <c r="D13" s="30">
        <v>36606</v>
      </c>
      <c r="E13" s="164">
        <v>7.514669489999999</v>
      </c>
      <c r="F13" s="76">
        <v>20578</v>
      </c>
      <c r="G13" s="119">
        <v>3.0737458066566226</v>
      </c>
      <c r="H13" s="160">
        <v>5.1479651841251695</v>
      </c>
      <c r="I13" s="160">
        <v>6.035494284038401</v>
      </c>
      <c r="J13" s="160">
        <v>4.564698262668498</v>
      </c>
      <c r="K13" s="160">
        <v>5.8898439654675006</v>
      </c>
      <c r="L13" s="160">
        <v>3.675655477393436</v>
      </c>
      <c r="M13" s="160">
        <v>5.566461371083942</v>
      </c>
      <c r="N13" s="95">
        <v>5.625832002186271</v>
      </c>
      <c r="O13" s="95"/>
      <c r="P13" s="96"/>
      <c r="Q13" s="96"/>
    </row>
    <row r="14" spans="1:17" ht="12.75" customHeight="1">
      <c r="A14" s="73" t="s">
        <v>48</v>
      </c>
      <c r="B14" s="12" t="s">
        <v>10</v>
      </c>
      <c r="C14" s="12" t="s">
        <v>19</v>
      </c>
      <c r="D14" s="30">
        <v>39367</v>
      </c>
      <c r="E14" s="166">
        <v>4.69173552</v>
      </c>
      <c r="F14" s="31">
        <v>3922</v>
      </c>
      <c r="G14" s="121">
        <v>2.1124731493314983</v>
      </c>
      <c r="H14" s="122">
        <v>4.76128908264033</v>
      </c>
      <c r="I14" s="122">
        <v>5.1429824254931145</v>
      </c>
      <c r="J14" s="122">
        <v>3.326943364251922</v>
      </c>
      <c r="K14" s="122">
        <v>4.433842746952288</v>
      </c>
      <c r="L14" s="122"/>
      <c r="M14" s="160">
        <v>3.1882408729774436</v>
      </c>
      <c r="N14" s="95">
        <v>3.051958749177852</v>
      </c>
      <c r="O14" s="95"/>
      <c r="P14" s="96"/>
      <c r="Q14" s="96"/>
    </row>
    <row r="15" spans="1:17" ht="12.75">
      <c r="A15" s="73" t="s">
        <v>30</v>
      </c>
      <c r="B15" s="12" t="s">
        <v>10</v>
      </c>
      <c r="C15" s="12" t="s">
        <v>20</v>
      </c>
      <c r="D15" s="30">
        <v>36091</v>
      </c>
      <c r="E15" s="165">
        <v>0.51800077</v>
      </c>
      <c r="F15" s="33">
        <v>540</v>
      </c>
      <c r="G15" s="120">
        <v>6.933060106192279</v>
      </c>
      <c r="H15" s="120">
        <v>8.004999840130832</v>
      </c>
      <c r="I15" s="120">
        <v>7.092986623802622</v>
      </c>
      <c r="J15" s="120">
        <v>5.6309708233888145</v>
      </c>
      <c r="K15" s="120">
        <v>5.5569496714726</v>
      </c>
      <c r="L15" s="120"/>
      <c r="M15" s="120">
        <v>5.533277800337255</v>
      </c>
      <c r="N15" s="106">
        <v>9.209989646017359</v>
      </c>
      <c r="O15" s="106"/>
      <c r="P15" s="96"/>
      <c r="Q15" s="96"/>
    </row>
    <row r="16" spans="1:17" ht="13.5" customHeight="1">
      <c r="A16" s="73" t="s">
        <v>17</v>
      </c>
      <c r="B16" s="12" t="s">
        <v>10</v>
      </c>
      <c r="C16" s="12" t="s">
        <v>24</v>
      </c>
      <c r="D16" s="30">
        <v>0.04106382919626</v>
      </c>
      <c r="E16" s="165">
        <v>0.594416600000002</v>
      </c>
      <c r="F16" s="33">
        <v>106</v>
      </c>
      <c r="G16" s="120">
        <v>3.8692743938937735</v>
      </c>
      <c r="H16" s="120">
        <v>6.136271944403293</v>
      </c>
      <c r="I16" s="120">
        <v>5.311172359169558</v>
      </c>
      <c r="J16" s="120">
        <v>3.9138054259019617</v>
      </c>
      <c r="K16" s="120">
        <v>3.564646029235985</v>
      </c>
      <c r="L16" s="120"/>
      <c r="M16" s="120">
        <v>4.401448618004999</v>
      </c>
      <c r="N16" s="106">
        <v>7.612065631386877</v>
      </c>
      <c r="O16" s="106"/>
      <c r="P16" s="96"/>
      <c r="Q16" s="96"/>
    </row>
    <row r="17" spans="1:17" ht="12.75" customHeight="1">
      <c r="A17" s="73" t="s">
        <v>35</v>
      </c>
      <c r="B17" s="12" t="s">
        <v>10</v>
      </c>
      <c r="C17" s="12" t="s">
        <v>19</v>
      </c>
      <c r="D17" s="30">
        <v>39514</v>
      </c>
      <c r="E17" s="165">
        <v>0.64319452</v>
      </c>
      <c r="F17" s="33">
        <v>1778</v>
      </c>
      <c r="G17" s="120">
        <v>3.1729393267455386</v>
      </c>
      <c r="H17" s="120">
        <v>4.803874727805213</v>
      </c>
      <c r="I17" s="120">
        <v>4.595838846113676</v>
      </c>
      <c r="J17" s="120">
        <v>3.7262360482052115</v>
      </c>
      <c r="K17" s="120">
        <v>4.312623969460971</v>
      </c>
      <c r="L17" s="120"/>
      <c r="M17" s="120">
        <v>5.243938593604347</v>
      </c>
      <c r="N17" s="106">
        <v>6.268516131194302</v>
      </c>
      <c r="O17" s="106"/>
      <c r="P17" s="96"/>
      <c r="Q17" s="96"/>
    </row>
    <row r="18" spans="1:17" ht="12.75">
      <c r="A18" s="70" t="s">
        <v>57</v>
      </c>
      <c r="B18" s="148" t="s">
        <v>10</v>
      </c>
      <c r="C18" s="148" t="s">
        <v>20</v>
      </c>
      <c r="D18" s="36">
        <v>38360</v>
      </c>
      <c r="E18" s="165">
        <v>0.26469703999999994</v>
      </c>
      <c r="F18" s="33">
        <v>1622</v>
      </c>
      <c r="G18" s="120">
        <v>1.6400000000000001</v>
      </c>
      <c r="H18" s="120">
        <v>2.74</v>
      </c>
      <c r="I18" s="120">
        <v>1.8800000000000001</v>
      </c>
      <c r="J18" s="120">
        <v>1.72</v>
      </c>
      <c r="K18" s="120">
        <v>2.73</v>
      </c>
      <c r="L18" s="120"/>
      <c r="M18" s="120">
        <v>2.01</v>
      </c>
      <c r="N18" s="106">
        <v>4.29</v>
      </c>
      <c r="O18" s="106"/>
      <c r="P18" s="96"/>
      <c r="Q18" s="96"/>
    </row>
    <row r="19" spans="1:17" ht="12.75">
      <c r="A19" s="70" t="s">
        <v>56</v>
      </c>
      <c r="B19" s="12" t="s">
        <v>10</v>
      </c>
      <c r="C19" s="12" t="s">
        <v>19</v>
      </c>
      <c r="D19" s="36">
        <v>39182</v>
      </c>
      <c r="E19" s="165">
        <v>0.03647929999999999</v>
      </c>
      <c r="F19" s="33">
        <v>215</v>
      </c>
      <c r="G19" s="120">
        <v>-0.09</v>
      </c>
      <c r="H19" s="120">
        <v>0.62</v>
      </c>
      <c r="I19" s="120">
        <v>1.18</v>
      </c>
      <c r="J19" s="120">
        <v>0.9400000000000001</v>
      </c>
      <c r="K19" s="120">
        <v>0.3</v>
      </c>
      <c r="L19" s="120"/>
      <c r="M19" s="120">
        <v>0.18</v>
      </c>
      <c r="N19" s="106">
        <v>2.53</v>
      </c>
      <c r="O19" s="106"/>
      <c r="P19" s="96"/>
      <c r="Q19" s="96"/>
    </row>
    <row r="20" spans="1:17" ht="12.75" customHeight="1">
      <c r="A20" s="70" t="s">
        <v>14</v>
      </c>
      <c r="B20" s="12" t="s">
        <v>10</v>
      </c>
      <c r="C20" s="12" t="s">
        <v>22</v>
      </c>
      <c r="D20" s="32">
        <v>40834</v>
      </c>
      <c r="E20" s="165">
        <v>2.221</v>
      </c>
      <c r="F20" s="33">
        <v>2529</v>
      </c>
      <c r="G20" s="120">
        <v>4.88</v>
      </c>
      <c r="H20" s="120">
        <v>8.45</v>
      </c>
      <c r="I20" s="120">
        <v>5.13</v>
      </c>
      <c r="J20" s="120"/>
      <c r="K20" s="120"/>
      <c r="L20" s="120"/>
      <c r="M20" s="122">
        <v>5.76</v>
      </c>
      <c r="N20" s="107">
        <v>9.46</v>
      </c>
      <c r="O20" s="107"/>
      <c r="P20" s="96"/>
      <c r="Q20" s="96"/>
    </row>
    <row r="21" spans="1:17" ht="12.75">
      <c r="A21" s="70" t="s">
        <v>39</v>
      </c>
      <c r="B21" s="12" t="s">
        <v>10</v>
      </c>
      <c r="C21" s="12" t="s">
        <v>19</v>
      </c>
      <c r="D21" s="32">
        <v>38245</v>
      </c>
      <c r="E21" s="165">
        <v>31.600704</v>
      </c>
      <c r="F21" s="33">
        <v>35146</v>
      </c>
      <c r="G21" s="120">
        <v>3.66</v>
      </c>
      <c r="H21" s="120">
        <v>5.85</v>
      </c>
      <c r="I21" s="120">
        <v>4.96</v>
      </c>
      <c r="J21" s="120">
        <v>4.1</v>
      </c>
      <c r="K21" s="120">
        <v>4.58</v>
      </c>
      <c r="L21" s="120"/>
      <c r="M21" s="122">
        <v>5.23</v>
      </c>
      <c r="N21" s="93">
        <v>6.49</v>
      </c>
      <c r="O21" s="93"/>
      <c r="P21" s="96"/>
      <c r="Q21" s="96"/>
    </row>
    <row r="22" spans="1:17" ht="12.75" customHeight="1">
      <c r="A22" s="72" t="s">
        <v>15</v>
      </c>
      <c r="B22" s="29" t="s">
        <v>10</v>
      </c>
      <c r="C22" s="29" t="s">
        <v>23</v>
      </c>
      <c r="D22" s="30">
        <v>37834</v>
      </c>
      <c r="E22" s="166">
        <v>31.043153483416</v>
      </c>
      <c r="F22" s="31">
        <v>36725</v>
      </c>
      <c r="G22" s="170">
        <v>4.630265174231352</v>
      </c>
      <c r="H22" s="122">
        <v>7.3667656972027595</v>
      </c>
      <c r="I22" s="122">
        <v>6.930802227968158</v>
      </c>
      <c r="J22" s="122">
        <v>5.903623170567296</v>
      </c>
      <c r="K22" s="122">
        <v>6.2203901845792275</v>
      </c>
      <c r="L22" s="122">
        <v>3.9790785961356656</v>
      </c>
      <c r="M22" s="122">
        <v>3.7838161710624263</v>
      </c>
      <c r="N22" s="107">
        <v>8.830279091679394</v>
      </c>
      <c r="O22" s="107"/>
      <c r="P22" s="96"/>
      <c r="Q22" s="96"/>
    </row>
    <row r="23" spans="1:17" ht="12.75" customHeight="1">
      <c r="A23" s="73" t="s">
        <v>36</v>
      </c>
      <c r="B23" s="29" t="s">
        <v>10</v>
      </c>
      <c r="C23" s="29" t="s">
        <v>32</v>
      </c>
      <c r="D23" s="30">
        <v>39078</v>
      </c>
      <c r="E23" s="166">
        <v>8.66375040958674</v>
      </c>
      <c r="F23" s="163">
        <v>14122</v>
      </c>
      <c r="G23" s="169">
        <v>5.017969463065652</v>
      </c>
      <c r="H23" s="13">
        <v>9.60346243007415</v>
      </c>
      <c r="I23" s="13">
        <v>9.356041130387682</v>
      </c>
      <c r="J23" s="13">
        <v>6.238986749315312</v>
      </c>
      <c r="K23" s="13">
        <v>7.992282228704983</v>
      </c>
      <c r="L23" s="120"/>
      <c r="M23" s="13">
        <v>-1.1467223629937795</v>
      </c>
      <c r="N23" s="149">
        <v>11.42152321925649</v>
      </c>
      <c r="O23" s="107"/>
      <c r="P23" s="96"/>
      <c r="Q23" s="96"/>
    </row>
    <row r="24" spans="1:17" ht="12.75" customHeight="1">
      <c r="A24" s="40" t="s">
        <v>43</v>
      </c>
      <c r="B24" s="41" t="s">
        <v>10</v>
      </c>
      <c r="C24" s="41"/>
      <c r="D24" s="42"/>
      <c r="E24" s="80">
        <f>SUM(E13:E23)</f>
        <v>87.79180113300275</v>
      </c>
      <c r="F24" s="43">
        <f>SUM(F13:F23)</f>
        <v>117283</v>
      </c>
      <c r="G24" s="124">
        <f>($E$13*G13+$E$14*G14+$E$15*G15+$E$16*G16+$E$17*G17+$E$18*G18+$E$19*G19+$E$20*G20+$E$21*G21+$E$22*G22+$E$23*G23)/$E$24</f>
        <v>4.04458955464001</v>
      </c>
      <c r="H24" s="124">
        <f>($E$13*H13+$E$14*H14+$E$15*H15+$E$16*H16+$E$17*H17+$E$18*H18+$E$19*H19+$E$20*H20+$E$21*H21+$E$22*H22+$E$23*H23)/$E$24</f>
        <v>6.699680124371691</v>
      </c>
      <c r="I24" s="124">
        <f>($E$13*I13+$E$14*I14+$E$15*I15+$E$16*I16+$E$17*I17+$E$18*I18+$E$19*I19+$E$20*I20+$E$21*I21+$E$22*I22+$E$23*I23)/$E$24</f>
        <v>6.19827536643422</v>
      </c>
      <c r="J24" s="124">
        <f>($E$13*J13+$E$14*J14+$E$15*J15+$E$16*J16+$E$17*J17+$E$18*J18+$E$19*J19+$E$21*J21+$E$22*J22+$E$23*J23)/($E$24-$E$20)</f>
        <v>4.965757761821584</v>
      </c>
      <c r="K24" s="124">
        <f>($E$13*K13+$E$14*K14+$E$15*K15+$E$16*K16+$E$17*K17+$E$18*K18+$E$19*K19+$E$21*K21+$E$22*K22+$E$23*K23)/($E$24-$E$20)</f>
        <v>5.616896694480212</v>
      </c>
      <c r="L24" s="124">
        <f>($E$13*L13+$E$22*L22)/($E$13+$E$22)</f>
        <v>3.9199433992511086</v>
      </c>
      <c r="M24" s="124">
        <f>($E$13*M13+$E$14*M14+$E$15*M15+$E$16*M16+$E$17*M17+$E$18*M18+$E$19*M19+$E$20*M20+$E$21*M21+$E$22*M22+$E$23*M23)/$E$24</f>
        <v>4.0069097996263405</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0.9152824017729277</v>
      </c>
      <c r="F26" s="76">
        <v>697</v>
      </c>
      <c r="G26" s="119">
        <v>1.9444602518345375</v>
      </c>
      <c r="H26" s="122">
        <v>3.3462858713369403</v>
      </c>
      <c r="I26" s="122">
        <v>3.3317930333087276</v>
      </c>
      <c r="J26" s="122">
        <v>2.7260938786869415</v>
      </c>
      <c r="K26" s="122">
        <v>4.0659165302716405</v>
      </c>
      <c r="L26" s="122"/>
      <c r="M26" s="160">
        <v>4.784042137854194</v>
      </c>
      <c r="N26" s="95">
        <v>4.906002928454445</v>
      </c>
      <c r="O26" s="95"/>
      <c r="P26" s="94"/>
      <c r="Q26" s="94"/>
      <c r="R26" s="17"/>
    </row>
    <row r="27" spans="1:17" ht="12.75" customHeight="1">
      <c r="A27" s="72" t="s">
        <v>16</v>
      </c>
      <c r="B27" s="29" t="s">
        <v>11</v>
      </c>
      <c r="C27" s="29" t="s">
        <v>23</v>
      </c>
      <c r="D27" s="30">
        <v>37816</v>
      </c>
      <c r="E27" s="166">
        <v>1.76510211575309</v>
      </c>
      <c r="F27" s="31">
        <v>1665</v>
      </c>
      <c r="G27" s="121">
        <v>4.285355929046331</v>
      </c>
      <c r="H27" s="122">
        <v>7.190230887861215</v>
      </c>
      <c r="I27" s="122">
        <v>5.099952892169535</v>
      </c>
      <c r="J27" s="122">
        <v>3.0609097885408554</v>
      </c>
      <c r="K27" s="122">
        <v>4.298066015466651</v>
      </c>
      <c r="L27" s="122">
        <v>2.5060519992328167</v>
      </c>
      <c r="M27" s="122">
        <v>2.342213271362592</v>
      </c>
      <c r="N27" s="107">
        <v>8.46659417418456</v>
      </c>
      <c r="O27" s="107"/>
      <c r="P27" s="96"/>
      <c r="Q27" s="96"/>
    </row>
    <row r="28" spans="1:17" ht="12.75" customHeight="1">
      <c r="A28" s="40" t="s">
        <v>43</v>
      </c>
      <c r="B28" s="41" t="s">
        <v>11</v>
      </c>
      <c r="C28" s="45"/>
      <c r="D28" s="46"/>
      <c r="E28" s="82">
        <f>SUM(E26:E27)</f>
        <v>2.6803845175260177</v>
      </c>
      <c r="F28" s="44">
        <f>SUM(F26:F27)</f>
        <v>2362</v>
      </c>
      <c r="G28" s="124">
        <f>($E$26*G26+$E$27*G27)/$E$28</f>
        <v>3.486000238200949</v>
      </c>
      <c r="H28" s="124">
        <f>($E$26*H26+$E$27*H27)/$E$28</f>
        <v>5.877622490072533</v>
      </c>
      <c r="I28" s="124">
        <f>($E$26*I26+$E$27*I27)/$E$28</f>
        <v>4.496171758621448</v>
      </c>
      <c r="J28" s="124">
        <f>($E$26*J26+$E$27*J27)/$E$28</f>
        <v>2.946578763227468</v>
      </c>
      <c r="K28" s="124">
        <f>($E$26*K26+$E$27*K27)/$E$28</f>
        <v>4.218792934686525</v>
      </c>
      <c r="L28" s="124">
        <f>L27</f>
        <v>2.5060519992328167</v>
      </c>
      <c r="M28" s="124">
        <f>($E$26*M26+$E$27*M27)/$E$28</f>
        <v>3.176035051419642</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90.47218565052877</v>
      </c>
      <c r="F30" s="44">
        <f>F28+F24</f>
        <v>119645</v>
      </c>
      <c r="G30" s="132">
        <f aca="true" t="shared" si="0" ref="G30:M30">($E$24*G24+$E$28*G28)/$E$30</f>
        <v>4.028040444604997</v>
      </c>
      <c r="H30" s="132">
        <f t="shared" si="0"/>
        <v>6.67532534019525</v>
      </c>
      <c r="I30" s="132">
        <f t="shared" si="0"/>
        <v>6.147847799941801</v>
      </c>
      <c r="J30" s="132">
        <f t="shared" si="0"/>
        <v>4.905936325133282</v>
      </c>
      <c r="K30" s="132">
        <f t="shared" si="0"/>
        <v>5.575475614126064</v>
      </c>
      <c r="L30" s="132">
        <f t="shared" si="0"/>
        <v>3.8780545845748375</v>
      </c>
      <c r="M30" s="132">
        <f t="shared" si="0"/>
        <v>3.9822937942200034</v>
      </c>
      <c r="N30" s="95"/>
      <c r="O30" s="95"/>
      <c r="P30" s="96"/>
      <c r="Q30" s="96"/>
      <c r="R30" s="25"/>
    </row>
    <row r="31" spans="1:18" s="24" customFormat="1" ht="26.25" customHeight="1">
      <c r="A31" s="247" t="s">
        <v>46</v>
      </c>
      <c r="B31" s="247"/>
      <c r="C31" s="247"/>
      <c r="D31" s="247"/>
      <c r="E31" s="84">
        <f>SUM(E10,E30)</f>
        <v>196.7209452717616</v>
      </c>
      <c r="F31" s="63">
        <f>SUM(F10,F30)</f>
        <v>215403</v>
      </c>
      <c r="G31" s="213"/>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57.633</v>
      </c>
      <c r="F34" s="207">
        <v>12197</v>
      </c>
      <c r="G34" s="208">
        <v>2.63</v>
      </c>
      <c r="H34" s="208">
        <v>4.44</v>
      </c>
      <c r="I34" s="208">
        <v>4.3</v>
      </c>
      <c r="J34" s="208">
        <v>3.9</v>
      </c>
      <c r="K34" s="208">
        <v>5.22</v>
      </c>
      <c r="L34" s="208">
        <v>4.99</v>
      </c>
      <c r="M34" s="209">
        <v>7.38</v>
      </c>
      <c r="N34" s="106">
        <v>5.03</v>
      </c>
      <c r="O34" s="106"/>
      <c r="P34" s="96"/>
      <c r="Q34" s="96"/>
    </row>
    <row r="35" spans="1:17" ht="31.5" customHeight="1">
      <c r="A35" s="251" t="s">
        <v>33</v>
      </c>
      <c r="B35" s="252"/>
      <c r="C35" s="252"/>
      <c r="D35" s="253"/>
      <c r="E35" s="115">
        <f>E31+E34</f>
        <v>254.3539452717616</v>
      </c>
      <c r="F35" s="116">
        <f>F31+F34</f>
        <v>227600</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214" t="s">
        <v>55</v>
      </c>
      <c r="B38" s="215"/>
      <c r="C38" s="215"/>
      <c r="D38" s="215"/>
      <c r="E38" s="215"/>
      <c r="F38" s="215"/>
      <c r="G38" s="215"/>
      <c r="H38" s="215"/>
      <c r="I38" s="215"/>
      <c r="J38" s="215"/>
      <c r="K38" s="215"/>
      <c r="L38" s="215"/>
      <c r="M38" s="216"/>
      <c r="N38" s="19"/>
      <c r="O38" s="19"/>
      <c r="P38" s="98"/>
      <c r="Q38" s="98"/>
    </row>
    <row r="39" spans="2:15" ht="22.5" customHeight="1">
      <c r="B39" s="11"/>
      <c r="C39" s="11"/>
      <c r="D39" s="11"/>
      <c r="E39" s="260" t="s">
        <v>52</v>
      </c>
      <c r="F39" s="261"/>
      <c r="G39" s="140">
        <f>($E$10*G10+$E$24*G24+$E$28*G28+$E$34*G34)/$E$35</f>
        <v>3.3696710146792785</v>
      </c>
      <c r="H39" s="140">
        <f>($E$10*H10+$E$24*H24+$E$28*H28+$E$34*H34)/$E$35</f>
        <v>5.3354298216654295</v>
      </c>
      <c r="I39" s="140">
        <f>($E$10*I10+$E$24*I24+$E$28*I28+$E$34*I34)/$E$35</f>
        <v>4.905877154779915</v>
      </c>
      <c r="J39" s="140">
        <f>($E$10*J10+$E$24*J24+$E$28*J28+$E$34*J34)/$E$35</f>
        <v>4.223628874955204</v>
      </c>
      <c r="K39" s="140">
        <f>($E$10*K10+$E$24*K24+$E$28*K28+$E$34*K34)/$E$35</f>
        <v>5.27833397237044</v>
      </c>
      <c r="L39" s="140">
        <f>($E$10*L10+$E$24*L24+$E$28*L28+$E$34*L34)/$E$35</f>
        <v>4.345983865259763</v>
      </c>
      <c r="M39" s="140">
        <f>($E$10*M10+$E$24*M24+$E$28*M28+$E$34*M34)/$E$35</f>
        <v>5.472773955357363</v>
      </c>
      <c r="N39" s="16"/>
      <c r="O39" s="16"/>
    </row>
    <row r="40" spans="2:17" ht="16.5" customHeight="1">
      <c r="B40" s="10"/>
      <c r="C40" s="10"/>
      <c r="D40" s="10"/>
      <c r="E40" s="20"/>
      <c r="F40" s="77" t="s">
        <v>51</v>
      </c>
      <c r="G40" s="141"/>
      <c r="H40" s="141">
        <f>H39-'JUN-2014'!H39</f>
        <v>-0.9073567982537893</v>
      </c>
      <c r="I40" s="141">
        <f>I39-'JUN-2014'!I39</f>
        <v>-0.9481666831348408</v>
      </c>
      <c r="J40" s="141">
        <f>J39-'JUN-2014'!J39</f>
        <v>0.03198347272916724</v>
      </c>
      <c r="K40" s="141">
        <f>K39-'JUN-2014'!K39</f>
        <v>-0.4402698155803577</v>
      </c>
      <c r="L40" s="141">
        <f>L39-'JUN-2014'!L39</f>
        <v>-0.01945847136817136</v>
      </c>
      <c r="M40" s="141">
        <f>M39-'JUN-2014'!M39</f>
        <v>-0.03694561434726218</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83</v>
      </c>
      <c r="B44" s="150"/>
      <c r="C44" s="150"/>
      <c r="D44" s="24"/>
      <c r="E44" s="151">
        <f>E35-'DEC-2013'!$E$38</f>
        <v>18.733475054082504</v>
      </c>
      <c r="F44" s="152">
        <f>E44/'DEC-2013'!$E$38</f>
        <v>0.07950699290590284</v>
      </c>
      <c r="H44" s="6"/>
      <c r="I44" s="6"/>
      <c r="J44" s="6"/>
      <c r="K44" s="6"/>
      <c r="L44" s="6"/>
      <c r="M44" s="6"/>
      <c r="N44" s="86"/>
      <c r="O44" s="86"/>
      <c r="P44" s="91"/>
    </row>
    <row r="45" spans="1:15" ht="12.75">
      <c r="A45" s="24" t="s">
        <v>84</v>
      </c>
      <c r="B45" s="150"/>
      <c r="C45" s="150"/>
      <c r="D45" s="24"/>
      <c r="E45" s="153">
        <f>F35-'DEC-2013'!$F$38</f>
        <v>7120</v>
      </c>
      <c r="F45" s="152">
        <f>E45/'DEC-2013'!$F$38</f>
        <v>0.03229317851959362</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J13" sqref="J1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0" t="s">
        <v>85</v>
      </c>
      <c r="B1" s="230"/>
      <c r="C1" s="230"/>
      <c r="D1" s="230"/>
      <c r="E1" s="230"/>
      <c r="F1" s="230"/>
      <c r="G1" s="230"/>
      <c r="H1" s="230"/>
      <c r="I1" s="230"/>
      <c r="J1" s="230"/>
      <c r="K1" s="230"/>
      <c r="L1" s="230"/>
      <c r="M1" s="230"/>
      <c r="N1" s="14"/>
      <c r="O1" s="14"/>
      <c r="P1" s="87"/>
      <c r="Q1" s="87"/>
    </row>
    <row r="2" spans="1:15" ht="24" customHeight="1">
      <c r="A2" s="231" t="s">
        <v>0</v>
      </c>
      <c r="B2" s="232" t="s">
        <v>12</v>
      </c>
      <c r="C2" s="233" t="s">
        <v>18</v>
      </c>
      <c r="D2" s="234" t="s">
        <v>37</v>
      </c>
      <c r="E2" s="235" t="s">
        <v>60</v>
      </c>
      <c r="F2" s="236" t="s">
        <v>2</v>
      </c>
      <c r="G2" s="237" t="s">
        <v>3</v>
      </c>
      <c r="H2" s="238"/>
      <c r="I2" s="238"/>
      <c r="J2" s="238"/>
      <c r="K2" s="238"/>
      <c r="L2" s="238"/>
      <c r="M2" s="239"/>
      <c r="N2" s="19"/>
      <c r="O2" s="19"/>
    </row>
    <row r="3" spans="1:17" ht="42.75" customHeight="1">
      <c r="A3" s="231"/>
      <c r="B3" s="232"/>
      <c r="C3" s="233"/>
      <c r="D3" s="234"/>
      <c r="E3" s="235"/>
      <c r="F3" s="236"/>
      <c r="G3" s="118" t="s">
        <v>53</v>
      </c>
      <c r="H3" s="217" t="s">
        <v>4</v>
      </c>
      <c r="I3" s="217" t="s">
        <v>5</v>
      </c>
      <c r="J3" s="217" t="s">
        <v>6</v>
      </c>
      <c r="K3" s="217" t="s">
        <v>7</v>
      </c>
      <c r="L3" s="117" t="s">
        <v>54</v>
      </c>
      <c r="M3" s="218" t="s">
        <v>8</v>
      </c>
      <c r="N3" s="240" t="s">
        <v>49</v>
      </c>
      <c r="O3" s="262"/>
      <c r="P3" s="240" t="s">
        <v>50</v>
      </c>
      <c r="Q3" s="241"/>
    </row>
    <row r="4" spans="1:15" ht="26.25" customHeight="1">
      <c r="A4" s="242" t="s">
        <v>47</v>
      </c>
      <c r="B4" s="243"/>
      <c r="C4" s="243"/>
      <c r="D4" s="243"/>
      <c r="E4" s="243"/>
      <c r="F4" s="243"/>
      <c r="G4" s="243"/>
      <c r="H4" s="243"/>
      <c r="I4" s="243"/>
      <c r="J4" s="243"/>
      <c r="K4" s="243"/>
      <c r="L4" s="243"/>
      <c r="M4" s="244"/>
      <c r="N4" s="85"/>
      <c r="O4" s="85"/>
    </row>
    <row r="5" spans="1:15" ht="23.25" customHeight="1">
      <c r="A5" s="245" t="s">
        <v>42</v>
      </c>
      <c r="B5" s="245"/>
      <c r="C5" s="245"/>
      <c r="D5" s="245"/>
      <c r="E5" s="245"/>
      <c r="F5" s="245"/>
      <c r="G5" s="245"/>
      <c r="H5" s="245"/>
      <c r="I5" s="245"/>
      <c r="J5" s="245"/>
      <c r="K5" s="245"/>
      <c r="L5" s="245"/>
      <c r="M5" s="245"/>
      <c r="N5" s="19"/>
      <c r="O5" s="19"/>
    </row>
    <row r="6" spans="1:17" s="17" customFormat="1" ht="12.75">
      <c r="A6" s="70" t="s">
        <v>27</v>
      </c>
      <c r="B6" s="12" t="s">
        <v>10</v>
      </c>
      <c r="C6" s="12" t="s">
        <v>26</v>
      </c>
      <c r="D6" s="30">
        <v>36433</v>
      </c>
      <c r="E6" s="164">
        <v>21.992884160000003</v>
      </c>
      <c r="F6" s="76">
        <v>27268</v>
      </c>
      <c r="G6" s="119">
        <v>3.6538074894154526</v>
      </c>
      <c r="H6" s="160">
        <v>5.535650197280506</v>
      </c>
      <c r="I6" s="160">
        <v>4.948720878327206</v>
      </c>
      <c r="J6" s="160">
        <v>4.652022868204964</v>
      </c>
      <c r="K6" s="160">
        <v>5.898427711174414</v>
      </c>
      <c r="L6" s="160">
        <v>3.8107942431987896</v>
      </c>
      <c r="M6" s="160">
        <v>5.766546910641712</v>
      </c>
      <c r="N6" s="89">
        <v>5.773952377375435</v>
      </c>
      <c r="O6" s="89"/>
      <c r="P6" s="210"/>
      <c r="Q6" s="210"/>
    </row>
    <row r="7" spans="1:17" s="2" customFormat="1" ht="12.75" customHeight="1">
      <c r="A7" s="70" t="s">
        <v>34</v>
      </c>
      <c r="B7" s="12" t="s">
        <v>10</v>
      </c>
      <c r="C7" s="12" t="s">
        <v>21</v>
      </c>
      <c r="D7" s="32">
        <v>40834</v>
      </c>
      <c r="E7" s="165">
        <v>3.479</v>
      </c>
      <c r="F7" s="33">
        <v>3378</v>
      </c>
      <c r="G7" s="120">
        <v>4.89</v>
      </c>
      <c r="H7" s="120">
        <v>6.54</v>
      </c>
      <c r="I7" s="120">
        <v>3.17</v>
      </c>
      <c r="J7" s="120"/>
      <c r="K7" s="120"/>
      <c r="L7" s="120"/>
      <c r="M7" s="122">
        <v>4.75</v>
      </c>
      <c r="N7" s="90">
        <v>7.53</v>
      </c>
      <c r="O7" s="90"/>
      <c r="P7" s="91"/>
      <c r="Q7" s="91"/>
    </row>
    <row r="8" spans="1:17" s="2" customFormat="1" ht="12.75" customHeight="1">
      <c r="A8" s="70" t="s">
        <v>38</v>
      </c>
      <c r="B8" s="12" t="s">
        <v>10</v>
      </c>
      <c r="C8" s="12" t="s">
        <v>21</v>
      </c>
      <c r="D8" s="32">
        <v>36738</v>
      </c>
      <c r="E8" s="165">
        <v>64.490072</v>
      </c>
      <c r="F8" s="33">
        <v>41628</v>
      </c>
      <c r="G8" s="229">
        <v>3.92</v>
      </c>
      <c r="H8" s="229">
        <v>5.89</v>
      </c>
      <c r="I8" s="229">
        <v>3.65</v>
      </c>
      <c r="J8" s="229">
        <v>3.5</v>
      </c>
      <c r="K8" s="229">
        <v>4.32</v>
      </c>
      <c r="L8" s="229">
        <v>4.44</v>
      </c>
      <c r="M8" s="229">
        <v>4.97</v>
      </c>
      <c r="N8" s="92">
        <v>6.63</v>
      </c>
      <c r="O8" s="92"/>
      <c r="P8" s="91"/>
      <c r="Q8" s="91"/>
    </row>
    <row r="9" spans="1:15" ht="12.75" customHeight="1">
      <c r="A9" s="71" t="s">
        <v>13</v>
      </c>
      <c r="B9" s="34" t="s">
        <v>10</v>
      </c>
      <c r="C9" s="34" t="s">
        <v>21</v>
      </c>
      <c r="D9" s="35">
        <v>37816</v>
      </c>
      <c r="E9" s="167">
        <v>17.9910375734939</v>
      </c>
      <c r="F9" s="162">
        <v>23996</v>
      </c>
      <c r="G9" s="121">
        <v>4.896264642445902</v>
      </c>
      <c r="H9" s="122">
        <v>7.182158144092421</v>
      </c>
      <c r="I9" s="122">
        <v>4.6354906586824285</v>
      </c>
      <c r="J9" s="122">
        <v>5.456369663117844</v>
      </c>
      <c r="K9" s="122">
        <v>5.579238236294937</v>
      </c>
      <c r="L9" s="122">
        <v>3.012041280341715</v>
      </c>
      <c r="M9" s="122">
        <v>3.0465568350687366</v>
      </c>
      <c r="N9" s="90">
        <v>8.2864419769626</v>
      </c>
      <c r="O9" s="90"/>
    </row>
    <row r="10" spans="1:17" s="24" customFormat="1" ht="23.25" customHeight="1">
      <c r="A10" s="51" t="s">
        <v>44</v>
      </c>
      <c r="B10" s="52" t="s">
        <v>10</v>
      </c>
      <c r="C10" s="52"/>
      <c r="D10" s="53"/>
      <c r="E10" s="75">
        <f>SUM(E6:E9)</f>
        <v>107.9529937334939</v>
      </c>
      <c r="F10" s="54">
        <f>SUM(F6:F9)</f>
        <v>96270</v>
      </c>
      <c r="G10" s="123">
        <f>($E$6*G6+$E$7*G7+$E$8*G8+$E$9*G9+$E$34*G34)/($E$10+$E$34)</f>
        <v>3.787030864753096</v>
      </c>
      <c r="H10" s="123">
        <f>($E$6*H6+$E$7*H7+$E$8*H8+$E$9*H9+$E$34*H34)/($E$10+$E$34)</f>
        <v>5.895287214277511</v>
      </c>
      <c r="I10" s="123">
        <f>($E$6*I6+$E$7*I7+$E$8*I8+$E$9*I9+$E$34*I34)/($E$10+$E$34)</f>
        <v>4.10414862690997</v>
      </c>
      <c r="J10" s="123">
        <f>($E$6*J6+$E$8*J8+$E$9*J9+$E$34*J34)/($E$6+$E$8+$E$9+$E$34)</f>
        <v>4.379687766447032</v>
      </c>
      <c r="K10" s="123">
        <f>($E$6*K6+$E$8*K8+$E$9*K9+$E$34*K34)/($E$6+$E$8+$E$9+$E$34)</f>
        <v>4.937309035582036</v>
      </c>
      <c r="L10" s="123">
        <f>($E$6*L6+$E$8*L8+$E$9*L9+$E$34*L34)/($E$6+$E$8+$E$9+$E$34)</f>
        <v>4.407560719203953</v>
      </c>
      <c r="M10" s="123">
        <f>($E$6*M6+$E$7*M7+$E$8*M8+$E$9*M9+$E$34*M34)/($E$10+$E$34)</f>
        <v>5.722817897288955</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46" t="s">
        <v>43</v>
      </c>
      <c r="B12" s="246"/>
      <c r="C12" s="246"/>
      <c r="D12" s="246"/>
      <c r="E12" s="246"/>
      <c r="F12" s="246"/>
      <c r="G12" s="246"/>
      <c r="H12" s="246"/>
      <c r="I12" s="246"/>
      <c r="J12" s="246"/>
      <c r="K12" s="246"/>
      <c r="L12" s="246"/>
      <c r="M12" s="246"/>
      <c r="N12" s="19"/>
      <c r="O12" s="19"/>
      <c r="P12" s="96"/>
      <c r="Q12" s="96"/>
    </row>
    <row r="13" spans="1:17" ht="12.75">
      <c r="A13" s="73" t="s">
        <v>28</v>
      </c>
      <c r="B13" s="12" t="s">
        <v>10</v>
      </c>
      <c r="C13" s="12" t="s">
        <v>19</v>
      </c>
      <c r="D13" s="30">
        <v>36606</v>
      </c>
      <c r="E13" s="164">
        <v>7.52560405</v>
      </c>
      <c r="F13" s="76">
        <v>20558</v>
      </c>
      <c r="G13" s="119">
        <v>3.523664454955607</v>
      </c>
      <c r="H13" s="160">
        <v>5.988714380294069</v>
      </c>
      <c r="I13" s="160">
        <v>5.718523302033551</v>
      </c>
      <c r="J13" s="160">
        <v>5.760688587368112</v>
      </c>
      <c r="K13" s="160">
        <v>5.760675462377041</v>
      </c>
      <c r="L13" s="160">
        <v>3.6710895417542355</v>
      </c>
      <c r="M13" s="160">
        <v>5.565335986590303</v>
      </c>
      <c r="N13" s="95">
        <v>5.566461371083942</v>
      </c>
      <c r="O13" s="95"/>
      <c r="P13" s="96"/>
      <c r="Q13" s="96"/>
    </row>
    <row r="14" spans="1:17" ht="12.75" customHeight="1">
      <c r="A14" s="73" t="s">
        <v>48</v>
      </c>
      <c r="B14" s="12" t="s">
        <v>10</v>
      </c>
      <c r="C14" s="12" t="s">
        <v>19</v>
      </c>
      <c r="D14" s="30">
        <v>39367</v>
      </c>
      <c r="E14" s="166">
        <v>4.64644354</v>
      </c>
      <c r="F14" s="31">
        <v>3888</v>
      </c>
      <c r="G14" s="121">
        <v>1.3325764739015575</v>
      </c>
      <c r="H14" s="122">
        <v>2.9005987013583256</v>
      </c>
      <c r="I14" s="122">
        <v>3.649100007188988</v>
      </c>
      <c r="J14" s="122">
        <v>2.9940214631524187</v>
      </c>
      <c r="K14" s="122">
        <v>4.236223219091273</v>
      </c>
      <c r="L14" s="122"/>
      <c r="M14" s="160">
        <v>3.0342752928447236</v>
      </c>
      <c r="N14" s="95">
        <v>3.1882408729774436</v>
      </c>
      <c r="O14" s="95"/>
      <c r="P14" s="96"/>
      <c r="Q14" s="96"/>
    </row>
    <row r="15" spans="1:17" ht="12.75">
      <c r="A15" s="73" t="s">
        <v>30</v>
      </c>
      <c r="B15" s="12" t="s">
        <v>10</v>
      </c>
      <c r="C15" s="12" t="s">
        <v>20</v>
      </c>
      <c r="D15" s="30">
        <v>36091</v>
      </c>
      <c r="E15" s="165">
        <v>0.5169572649999998</v>
      </c>
      <c r="F15" s="33">
        <v>538</v>
      </c>
      <c r="G15" s="120">
        <v>7.178880287210521</v>
      </c>
      <c r="H15" s="120">
        <v>8.443730055289823</v>
      </c>
      <c r="I15" s="120">
        <v>6.758981352828908</v>
      </c>
      <c r="J15" s="120">
        <v>6.2586792262887325</v>
      </c>
      <c r="K15" s="120">
        <v>5.3988489195655465</v>
      </c>
      <c r="L15" s="120"/>
      <c r="M15" s="120">
        <v>5.494339641382906</v>
      </c>
      <c r="N15" s="106">
        <v>9.54118014860008</v>
      </c>
      <c r="O15" s="106"/>
      <c r="P15" s="96"/>
      <c r="Q15" s="96"/>
    </row>
    <row r="16" spans="1:17" ht="13.5" customHeight="1">
      <c r="A16" s="73" t="s">
        <v>17</v>
      </c>
      <c r="B16" s="12" t="s">
        <v>10</v>
      </c>
      <c r="C16" s="12" t="s">
        <v>24</v>
      </c>
      <c r="D16" s="30">
        <v>0.04106382919626</v>
      </c>
      <c r="E16" s="165">
        <v>0.05932435500000018</v>
      </c>
      <c r="F16" s="33">
        <v>105</v>
      </c>
      <c r="G16" s="120">
        <v>4.097304688289616</v>
      </c>
      <c r="H16" s="120">
        <v>6.891466716335026</v>
      </c>
      <c r="I16" s="120">
        <v>5.160183805410434</v>
      </c>
      <c r="J16" s="120">
        <v>4.934200989767135</v>
      </c>
      <c r="K16" s="120">
        <v>3.564743746416199</v>
      </c>
      <c r="L16" s="120"/>
      <c r="M16" s="120">
        <v>4.3766673713861115</v>
      </c>
      <c r="N16" s="106">
        <v>8.23833907682121</v>
      </c>
      <c r="O16" s="106"/>
      <c r="P16" s="96"/>
      <c r="Q16" s="96"/>
    </row>
    <row r="17" spans="1:17" ht="12.75" customHeight="1">
      <c r="A17" s="73" t="s">
        <v>35</v>
      </c>
      <c r="B17" s="12" t="s">
        <v>10</v>
      </c>
      <c r="C17" s="12" t="s">
        <v>19</v>
      </c>
      <c r="D17" s="30">
        <v>39514</v>
      </c>
      <c r="E17" s="165">
        <v>0.6444529799999995</v>
      </c>
      <c r="F17" s="33">
        <v>1777</v>
      </c>
      <c r="G17" s="120">
        <v>3.3188052922201283</v>
      </c>
      <c r="H17" s="120">
        <v>5.5694222030427065</v>
      </c>
      <c r="I17" s="120">
        <v>4.551380217612788</v>
      </c>
      <c r="J17" s="120">
        <v>4.285238222339882</v>
      </c>
      <c r="K17" s="120">
        <v>4.107859951465409</v>
      </c>
      <c r="L17" s="120"/>
      <c r="M17" s="120">
        <v>5.194025719678597</v>
      </c>
      <c r="N17" s="106">
        <v>6.90803531753883</v>
      </c>
      <c r="O17" s="106"/>
      <c r="P17" s="96"/>
      <c r="Q17" s="96"/>
    </row>
    <row r="18" spans="1:17" ht="12.75">
      <c r="A18" s="70" t="s">
        <v>57</v>
      </c>
      <c r="B18" s="148" t="s">
        <v>10</v>
      </c>
      <c r="C18" s="148" t="s">
        <v>20</v>
      </c>
      <c r="D18" s="36">
        <v>38360</v>
      </c>
      <c r="E18" s="165">
        <v>0.26267670000000004</v>
      </c>
      <c r="F18" s="33">
        <v>1611</v>
      </c>
      <c r="G18" s="120">
        <v>2.1</v>
      </c>
      <c r="H18" s="120">
        <v>3.4299999999999997</v>
      </c>
      <c r="I18" s="120">
        <v>2.08</v>
      </c>
      <c r="J18" s="120">
        <v>2</v>
      </c>
      <c r="K18" s="120">
        <v>2.68</v>
      </c>
      <c r="L18" s="120"/>
      <c r="M18" s="120">
        <v>2.07</v>
      </c>
      <c r="N18" s="106">
        <v>5.09</v>
      </c>
      <c r="O18" s="106"/>
      <c r="P18" s="96"/>
      <c r="Q18" s="96"/>
    </row>
    <row r="19" spans="1:17" ht="12.75">
      <c r="A19" s="70" t="s">
        <v>56</v>
      </c>
      <c r="B19" s="12" t="s">
        <v>10</v>
      </c>
      <c r="C19" s="12" t="s">
        <v>19</v>
      </c>
      <c r="D19" s="36">
        <v>39182</v>
      </c>
      <c r="E19" s="165">
        <v>0.036316219999999996</v>
      </c>
      <c r="F19" s="33">
        <v>213</v>
      </c>
      <c r="G19" s="120">
        <v>-0.22999999999999998</v>
      </c>
      <c r="H19" s="120">
        <v>1.1400000000000001</v>
      </c>
      <c r="I19" s="120">
        <v>1.13</v>
      </c>
      <c r="J19" s="120">
        <v>1.15</v>
      </c>
      <c r="K19" s="120">
        <v>0.27999999999999997</v>
      </c>
      <c r="L19" s="120"/>
      <c r="M19" s="120">
        <v>0.13999999999999999</v>
      </c>
      <c r="N19" s="106">
        <v>3.02</v>
      </c>
      <c r="O19" s="106"/>
      <c r="P19" s="96"/>
      <c r="Q19" s="96"/>
    </row>
    <row r="20" spans="1:17" ht="12.75" customHeight="1">
      <c r="A20" s="70" t="s">
        <v>14</v>
      </c>
      <c r="B20" s="12" t="s">
        <v>10</v>
      </c>
      <c r="C20" s="12" t="s">
        <v>22</v>
      </c>
      <c r="D20" s="32">
        <v>40834</v>
      </c>
      <c r="E20" s="165">
        <v>2.319</v>
      </c>
      <c r="F20" s="33">
        <v>2609</v>
      </c>
      <c r="G20" s="120">
        <v>5.95</v>
      </c>
      <c r="H20" s="120">
        <v>10.81</v>
      </c>
      <c r="I20" s="120">
        <v>5.97</v>
      </c>
      <c r="J20" s="120"/>
      <c r="K20" s="120"/>
      <c r="L20" s="120"/>
      <c r="M20" s="122">
        <v>5.97</v>
      </c>
      <c r="N20" s="107">
        <v>11.82</v>
      </c>
      <c r="O20" s="107"/>
      <c r="P20" s="96"/>
      <c r="Q20" s="96"/>
    </row>
    <row r="21" spans="1:17" ht="12.75">
      <c r="A21" s="70" t="s">
        <v>39</v>
      </c>
      <c r="B21" s="12" t="s">
        <v>10</v>
      </c>
      <c r="C21" s="12" t="s">
        <v>19</v>
      </c>
      <c r="D21" s="32">
        <v>38245</v>
      </c>
      <c r="E21" s="165">
        <v>31.795371</v>
      </c>
      <c r="F21" s="33">
        <v>35132</v>
      </c>
      <c r="G21" s="229">
        <v>4.35</v>
      </c>
      <c r="H21" s="229">
        <v>7.32</v>
      </c>
      <c r="I21" s="229">
        <v>5.06</v>
      </c>
      <c r="J21" s="229">
        <v>4.11</v>
      </c>
      <c r="K21" s="229">
        <v>4.53</v>
      </c>
      <c r="L21" s="229"/>
      <c r="M21" s="229">
        <v>5.25</v>
      </c>
      <c r="N21" s="93">
        <v>8.05</v>
      </c>
      <c r="O21" s="93"/>
      <c r="P21" s="96"/>
      <c r="Q21" s="96"/>
    </row>
    <row r="22" spans="1:17" ht="12.75" customHeight="1">
      <c r="A22" s="72" t="s">
        <v>15</v>
      </c>
      <c r="B22" s="29" t="s">
        <v>10</v>
      </c>
      <c r="C22" s="29" t="s">
        <v>23</v>
      </c>
      <c r="D22" s="30">
        <v>37834</v>
      </c>
      <c r="E22" s="166">
        <v>31.844590187147503</v>
      </c>
      <c r="F22" s="31">
        <v>36909</v>
      </c>
      <c r="G22" s="170">
        <v>5.680486113024874</v>
      </c>
      <c r="H22" s="122">
        <v>10.127264618934028</v>
      </c>
      <c r="I22" s="122">
        <v>7.15633929332109</v>
      </c>
      <c r="J22" s="122">
        <v>7.807487976922323</v>
      </c>
      <c r="K22" s="122">
        <v>5.914924036549074</v>
      </c>
      <c r="L22" s="122">
        <v>4.043710901486519</v>
      </c>
      <c r="M22" s="122">
        <v>3.8477637314261903</v>
      </c>
      <c r="N22" s="107">
        <v>11.585056938033667</v>
      </c>
      <c r="O22" s="107"/>
      <c r="P22" s="96"/>
      <c r="Q22" s="96"/>
    </row>
    <row r="23" spans="1:17" ht="12.75" customHeight="1">
      <c r="A23" s="73" t="s">
        <v>36</v>
      </c>
      <c r="B23" s="29" t="s">
        <v>10</v>
      </c>
      <c r="C23" s="29" t="s">
        <v>32</v>
      </c>
      <c r="D23" s="30">
        <v>39078</v>
      </c>
      <c r="E23" s="166">
        <v>8.93988972546975</v>
      </c>
      <c r="F23" s="163">
        <v>14191</v>
      </c>
      <c r="G23" s="169">
        <v>7.368874815982163</v>
      </c>
      <c r="H23" s="13">
        <v>14.699269253873615</v>
      </c>
      <c r="I23" s="13">
        <v>10.413815893477185</v>
      </c>
      <c r="J23" s="13">
        <v>11.134230796359068</v>
      </c>
      <c r="K23" s="13">
        <v>7.574419896669626</v>
      </c>
      <c r="L23" s="120"/>
      <c r="M23" s="13">
        <v>-0.8488963980663455</v>
      </c>
      <c r="N23" s="149">
        <v>16.508068276786815</v>
      </c>
      <c r="O23" s="107"/>
      <c r="P23" s="96"/>
      <c r="Q23" s="96"/>
    </row>
    <row r="24" spans="1:17" ht="12.75" customHeight="1">
      <c r="A24" s="40" t="s">
        <v>43</v>
      </c>
      <c r="B24" s="41" t="s">
        <v>10</v>
      </c>
      <c r="C24" s="41"/>
      <c r="D24" s="42"/>
      <c r="E24" s="80">
        <f>SUM(E13:E23)</f>
        <v>88.59062602261726</v>
      </c>
      <c r="F24" s="43">
        <f>SUM(F13:F23)</f>
        <v>117531</v>
      </c>
      <c r="G24" s="124">
        <f>($E$13*G13+$E$14*G14+$E$15*G15+$E$16*G16+$E$17*G17+$E$18*G18+$E$19*G19+$E$20*G20+$E$21*G21+$E$22*G22+$E$23*G23)/$E$24</f>
        <v>4.946611007642551</v>
      </c>
      <c r="H24" s="124">
        <f>($E$13*H13+$E$14*H14+$E$15*H15+$E$16*H16+$E$17*H17+$E$18*H18+$E$19*H19+$E$20*H20+$E$21*H21+$E$22*H22+$E$23*H23)/$E$24</f>
        <v>8.799696214091536</v>
      </c>
      <c r="I24" s="124">
        <f>($E$13*I13+$E$14*I14+$E$15*I15+$E$16*I16+$E$17*I17+$E$18*I18+$E$19*I19+$E$20*I20+$E$21*I21+$E$22*I22+$E$23*I23)/$E$24</f>
        <v>6.355407496923377</v>
      </c>
      <c r="J24" s="124">
        <f>($E$13*J13+$E$14*J14+$E$15*J15+$E$16*J16+$E$17*J17+$E$18*J18+$E$19*J19+$E$21*J21+$E$22*J22+$E$23*J23)/($E$24-$E$20)</f>
        <v>6.293670387214776</v>
      </c>
      <c r="K24" s="124">
        <f>($E$13*K13+$E$14*K14+$E$15*K15+$E$16*K16+$E$17*K17+$E$18*K18+$E$19*K19+$E$21*K21+$E$22*K22+$E$23*K23)/($E$24-$E$20)</f>
        <v>5.442179687562044</v>
      </c>
      <c r="L24" s="124">
        <f>($E$13*L13+$E$22*L22)/($E$13+$E$22)</f>
        <v>3.9724844097647205</v>
      </c>
      <c r="M24" s="124">
        <f>($E$13*M13+$E$14*M14+$E$15*M15+$E$16*M16+$E$17*M17+$E$18*M18+$E$19*M19+$E$20*M20+$E$21*M21+$E$22*M22+$E$23*M23)/$E$24</f>
        <v>4.048834271300972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0.9426401180770397</v>
      </c>
      <c r="F26" s="76">
        <v>696</v>
      </c>
      <c r="G26" s="119">
        <v>2.6668226274631546</v>
      </c>
      <c r="H26" s="122">
        <v>3.759023160660524</v>
      </c>
      <c r="I26" s="122">
        <v>3.5467619206231538</v>
      </c>
      <c r="J26" s="122">
        <v>2.8867894604108324</v>
      </c>
      <c r="K26" s="122">
        <v>4.142502996847841</v>
      </c>
      <c r="L26" s="122"/>
      <c r="M26" s="160">
        <v>4.82351126502889</v>
      </c>
      <c r="N26" s="95">
        <v>4.784042137854194</v>
      </c>
      <c r="O26" s="95"/>
      <c r="P26" s="94"/>
      <c r="Q26" s="94"/>
      <c r="R26" s="17"/>
    </row>
    <row r="27" spans="1:17" ht="12.75" customHeight="1">
      <c r="A27" s="72" t="s">
        <v>16</v>
      </c>
      <c r="B27" s="29" t="s">
        <v>11</v>
      </c>
      <c r="C27" s="29" t="s">
        <v>23</v>
      </c>
      <c r="D27" s="30">
        <v>37816</v>
      </c>
      <c r="E27" s="166">
        <v>1.83021945140874</v>
      </c>
      <c r="F27" s="31">
        <v>1757</v>
      </c>
      <c r="G27" s="121">
        <v>5.5811180908280855</v>
      </c>
      <c r="H27" s="122">
        <v>9.903929041822845</v>
      </c>
      <c r="I27" s="122">
        <v>5.440855870281536</v>
      </c>
      <c r="J27" s="122">
        <v>4.210154118075637</v>
      </c>
      <c r="K27" s="122">
        <v>4.168879092191857</v>
      </c>
      <c r="L27" s="122">
        <v>2.6139520533368987</v>
      </c>
      <c r="M27" s="122">
        <v>2.4376175502214936</v>
      </c>
      <c r="N27" s="107">
        <v>11.22577556926232</v>
      </c>
      <c r="O27" s="107"/>
      <c r="P27" s="96"/>
      <c r="Q27" s="96"/>
    </row>
    <row r="28" spans="1:17" ht="12.75" customHeight="1">
      <c r="A28" s="40" t="s">
        <v>43</v>
      </c>
      <c r="B28" s="41" t="s">
        <v>11</v>
      </c>
      <c r="C28" s="45"/>
      <c r="D28" s="46"/>
      <c r="E28" s="82">
        <f>SUM(E26:E27)</f>
        <v>2.77285956948578</v>
      </c>
      <c r="F28" s="44">
        <f>SUM(F26:F27)</f>
        <v>2453</v>
      </c>
      <c r="G28" s="124">
        <f>($E$26*G26+$E$27*G27)/$E$28</f>
        <v>4.590396508700813</v>
      </c>
      <c r="H28" s="124">
        <f>($E$26*H26+$E$27*H27)/$E$28</f>
        <v>7.814953866471523</v>
      </c>
      <c r="I28" s="124">
        <f>($E$26*I26+$E$27*I27)/$E$28</f>
        <v>4.796954186978442</v>
      </c>
      <c r="J28" s="124">
        <f>($E$26*J26+$E$27*J27)/$E$28</f>
        <v>3.7602731969904513</v>
      </c>
      <c r="K28" s="124">
        <f>($E$26*K26+$E$27*K27)/$E$28</f>
        <v>4.159912476679444</v>
      </c>
      <c r="L28" s="124">
        <f>L27</f>
        <v>2.6139520533368987</v>
      </c>
      <c r="M28" s="124">
        <f>($E$26*M26+$E$27*M27)/$E$28</f>
        <v>3.2487077178574943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91.36348559210303</v>
      </c>
      <c r="F30" s="44">
        <f>F28+F24</f>
        <v>119984</v>
      </c>
      <c r="G30" s="132">
        <f aca="true" t="shared" si="0" ref="G30:M30">($E$24*G24+$E$28*G28)/$E$30</f>
        <v>4.935799984225714</v>
      </c>
      <c r="H30" s="132">
        <f t="shared" si="0"/>
        <v>8.769809523315894</v>
      </c>
      <c r="I30" s="132">
        <f t="shared" si="0"/>
        <v>6.308108817959107</v>
      </c>
      <c r="J30" s="132">
        <f t="shared" si="0"/>
        <v>6.216782398575813</v>
      </c>
      <c r="K30" s="132">
        <f t="shared" si="0"/>
        <v>5.403263189539984</v>
      </c>
      <c r="L30" s="132">
        <f t="shared" si="0"/>
        <v>3.931253283121906</v>
      </c>
      <c r="M30" s="132">
        <f t="shared" si="0"/>
        <v>4.024550624982785</v>
      </c>
      <c r="N30" s="95"/>
      <c r="O30" s="95"/>
      <c r="P30" s="96"/>
      <c r="Q30" s="96"/>
      <c r="R30" s="25"/>
    </row>
    <row r="31" spans="1:18" s="24" customFormat="1" ht="26.25" customHeight="1">
      <c r="A31" s="247" t="s">
        <v>46</v>
      </c>
      <c r="B31" s="247"/>
      <c r="C31" s="247"/>
      <c r="D31" s="247"/>
      <c r="E31" s="84">
        <f>SUM(E10,E30)</f>
        <v>199.31647932559693</v>
      </c>
      <c r="F31" s="63">
        <f>SUM(F10,F30)</f>
        <v>216254</v>
      </c>
      <c r="G31" s="219"/>
      <c r="H31" s="248"/>
      <c r="I31" s="249"/>
      <c r="J31" s="249"/>
      <c r="K31" s="249"/>
      <c r="L31" s="249"/>
      <c r="M31" s="250"/>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58.061</v>
      </c>
      <c r="F34" s="207">
        <v>12204</v>
      </c>
      <c r="G34" s="208">
        <v>3.28</v>
      </c>
      <c r="H34" s="208">
        <v>5.6</v>
      </c>
      <c r="I34" s="208">
        <v>4.18</v>
      </c>
      <c r="J34" s="208">
        <v>4.92</v>
      </c>
      <c r="K34" s="208">
        <v>5.06</v>
      </c>
      <c r="L34" s="208">
        <v>5.03</v>
      </c>
      <c r="M34" s="209">
        <v>7.43</v>
      </c>
      <c r="N34" s="106">
        <v>6.17</v>
      </c>
      <c r="O34" s="106"/>
      <c r="P34" s="96"/>
      <c r="Q34" s="96"/>
    </row>
    <row r="35" spans="1:17" ht="31.5" customHeight="1">
      <c r="A35" s="251" t="s">
        <v>33</v>
      </c>
      <c r="B35" s="252"/>
      <c r="C35" s="252"/>
      <c r="D35" s="253"/>
      <c r="E35" s="115">
        <f>E31+E34</f>
        <v>257.37747932559694</v>
      </c>
      <c r="F35" s="116">
        <f>F31+F34</f>
        <v>228458</v>
      </c>
      <c r="G35" s="138"/>
      <c r="H35" s="139"/>
      <c r="I35" s="139"/>
      <c r="J35" s="139"/>
      <c r="K35" s="139"/>
      <c r="L35" s="139"/>
      <c r="M35" s="139"/>
      <c r="N35" s="113" t="e">
        <f>E35-#REF!</f>
        <v>#REF!</v>
      </c>
      <c r="O35" s="114" t="e">
        <f>N35/#REF!</f>
        <v>#REF!</v>
      </c>
      <c r="P35" s="104" t="e">
        <f>F35-#REF!</f>
        <v>#REF!</v>
      </c>
      <c r="Q35" s="112" t="e">
        <f>P35/#REF!</f>
        <v>#REF!</v>
      </c>
    </row>
    <row r="36" spans="1:15" ht="41.25" customHeight="1">
      <c r="A36" s="254" t="s">
        <v>81</v>
      </c>
      <c r="B36" s="255"/>
      <c r="C36" s="255"/>
      <c r="D36" s="255"/>
      <c r="E36" s="255"/>
      <c r="F36" s="255"/>
      <c r="G36" s="255"/>
      <c r="H36" s="255"/>
      <c r="I36" s="255"/>
      <c r="J36" s="255"/>
      <c r="K36" s="255"/>
      <c r="L36" s="255"/>
      <c r="M36" s="256"/>
      <c r="N36" s="15"/>
      <c r="O36" s="15"/>
    </row>
    <row r="37" spans="1:17" s="4" customFormat="1" ht="24" customHeight="1">
      <c r="A37" s="257" t="s">
        <v>31</v>
      </c>
      <c r="B37" s="258"/>
      <c r="C37" s="258"/>
      <c r="D37" s="258"/>
      <c r="E37" s="258"/>
      <c r="F37" s="258"/>
      <c r="G37" s="258"/>
      <c r="H37" s="258"/>
      <c r="I37" s="258"/>
      <c r="J37" s="258"/>
      <c r="K37" s="258"/>
      <c r="L37" s="258"/>
      <c r="M37" s="259"/>
      <c r="N37" s="19"/>
      <c r="O37" s="19"/>
      <c r="P37" s="98"/>
      <c r="Q37" s="98"/>
    </row>
    <row r="38" spans="1:17" s="4" customFormat="1" ht="24" customHeight="1">
      <c r="A38" s="220" t="s">
        <v>55</v>
      </c>
      <c r="B38" s="221"/>
      <c r="C38" s="221"/>
      <c r="D38" s="221"/>
      <c r="E38" s="221"/>
      <c r="F38" s="221"/>
      <c r="G38" s="221"/>
      <c r="H38" s="221"/>
      <c r="I38" s="221"/>
      <c r="J38" s="221"/>
      <c r="K38" s="221"/>
      <c r="L38" s="221"/>
      <c r="M38" s="222"/>
      <c r="N38" s="19"/>
      <c r="O38" s="19"/>
      <c r="P38" s="98"/>
      <c r="Q38" s="98"/>
    </row>
    <row r="39" spans="2:15" ht="22.5" customHeight="1">
      <c r="B39" s="11"/>
      <c r="C39" s="11"/>
      <c r="D39" s="11"/>
      <c r="E39" s="260" t="s">
        <v>52</v>
      </c>
      <c r="F39" s="261"/>
      <c r="G39" s="140">
        <f>($E$10*G10+$E$24*G24+$E$28*G28+$E$34*G34)/$E$35</f>
        <v>4.0804397210952885</v>
      </c>
      <c r="H39" s="140">
        <f>($E$10*H10+$E$24*H24+$E$28*H28+$E$34*H34)/$E$35</f>
        <v>6.849068047243446</v>
      </c>
      <c r="I39" s="140">
        <f>($E$10*I10+$E$24*I24+$E$28*I28+$E$34*I34)/$E$35</f>
        <v>4.90361830962126</v>
      </c>
      <c r="J39" s="140">
        <f>($E$10*J10+$E$24*J24+$E$28*J28+$E$34*J34)/$E$35</f>
        <v>5.153704351224168</v>
      </c>
      <c r="K39" s="140">
        <f>($E$10*K10+$E$24*K24+$E$28*K28+$E$34*K34)/$E$35</f>
        <v>5.130390247842733</v>
      </c>
      <c r="L39" s="140">
        <f>($E$10*L10+$E$24*L24+$E$28*L28+$E$34*L34)/$E$35</f>
        <v>4.378895971569755</v>
      </c>
      <c r="M39" s="140">
        <f>($E$10*M10+$E$24*M24+$E$28*M28+$E$34*M34)/$E$35</f>
        <v>5.505087435609802</v>
      </c>
      <c r="N39" s="16"/>
      <c r="O39" s="16"/>
    </row>
    <row r="40" spans="2:17" ht="16.5" customHeight="1">
      <c r="B40" s="10"/>
      <c r="C40" s="10"/>
      <c r="D40" s="10"/>
      <c r="E40" s="20"/>
      <c r="F40" s="77" t="s">
        <v>51</v>
      </c>
      <c r="G40" s="141"/>
      <c r="H40" s="141">
        <f>H39-'JUL-2014'!H39</f>
        <v>1.513638225578017</v>
      </c>
      <c r="I40" s="141">
        <f>I39-'JUL-2014'!I39</f>
        <v>-0.002258845158655376</v>
      </c>
      <c r="J40" s="141">
        <f>J39-'JUL-2014'!J39</f>
        <v>0.9300754762689643</v>
      </c>
      <c r="K40" s="141">
        <f>K39-'JUL-2014'!K39</f>
        <v>-0.14794372452770688</v>
      </c>
      <c r="L40" s="141">
        <f>L39-'JUL-2014'!L39</f>
        <v>0.03291210630999242</v>
      </c>
      <c r="M40" s="141">
        <f>M39-'JUL-2014'!M39</f>
        <v>0.032313480252438964</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86</v>
      </c>
      <c r="B44" s="150"/>
      <c r="C44" s="150"/>
      <c r="D44" s="24"/>
      <c r="E44" s="151">
        <f>E35-'DEC-2013'!$E$38</f>
        <v>21.75700910791784</v>
      </c>
      <c r="F44" s="152">
        <f>E44/'DEC-2013'!$E$38</f>
        <v>0.09233921436374998</v>
      </c>
      <c r="H44" s="6"/>
      <c r="I44" s="6"/>
      <c r="J44" s="6"/>
      <c r="K44" s="6"/>
      <c r="L44" s="6"/>
      <c r="M44" s="6"/>
      <c r="N44" s="86"/>
      <c r="O44" s="86"/>
      <c r="P44" s="91"/>
    </row>
    <row r="45" spans="1:15" ht="12.75">
      <c r="A45" s="24" t="s">
        <v>87</v>
      </c>
      <c r="B45" s="150"/>
      <c r="C45" s="150"/>
      <c r="D45" s="24"/>
      <c r="E45" s="153">
        <f>F35-'DEC-2013'!$F$38</f>
        <v>7978</v>
      </c>
      <c r="F45" s="152">
        <f>E45/'DEC-2013'!$F$38</f>
        <v>0.03618468795355588</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2014-09-23T09:03:09Z</cp:lastPrinted>
  <dcterms:created xsi:type="dcterms:W3CDTF">2007-05-09T12:50:46Z</dcterms:created>
  <dcterms:modified xsi:type="dcterms:W3CDTF">2014-10-22T09:43:31Z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