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15" windowWidth="24645" windowHeight="11490" tabRatio="825" activeTab="12"/>
  </bookViews>
  <sheets>
    <sheet name="Dec-2016" sheetId="57" r:id="rId1"/>
    <sheet name="Jan-2017" sheetId="58" r:id="rId2"/>
    <sheet name="Feb-2017" sheetId="59" r:id="rId3"/>
    <sheet name="Mar-2017" sheetId="60" r:id="rId4"/>
    <sheet name="Apr-2017" sheetId="61" r:id="rId5"/>
    <sheet name="Mai-2017" sheetId="62" r:id="rId6"/>
    <sheet name="Jun-2017" sheetId="63" r:id="rId7"/>
    <sheet name="Jul-2017" sheetId="64" r:id="rId8"/>
    <sheet name="Aug-2017" sheetId="65" r:id="rId9"/>
    <sheet name="Sep-2017" sheetId="66" r:id="rId10"/>
    <sheet name="Oct-2017" sheetId="67" r:id="rId11"/>
    <sheet name="NOV-2017" sheetId="68" r:id="rId12"/>
    <sheet name="DEC-2017" sheetId="69" r:id="rId13"/>
  </sheets>
  <calcPr calcId="145621"/>
</workbook>
</file>

<file path=xl/calcChain.xml><?xml version="1.0" encoding="utf-8"?>
<calcChain xmlns="http://schemas.openxmlformats.org/spreadsheetml/2006/main">
  <c r="F31" i="69" l="1"/>
  <c r="E31" i="69"/>
  <c r="L31" i="69" s="1"/>
  <c r="L27" i="69"/>
  <c r="F27" i="69"/>
  <c r="E27" i="69"/>
  <c r="H27" i="69" s="1"/>
  <c r="L14" i="69"/>
  <c r="F14" i="69"/>
  <c r="E14" i="69"/>
  <c r="M7" i="69"/>
  <c r="H7" i="69"/>
  <c r="G7" i="69"/>
  <c r="F7" i="69"/>
  <c r="E7" i="69"/>
  <c r="H31" i="69" l="1"/>
  <c r="F33" i="69"/>
  <c r="G31" i="69"/>
  <c r="K31" i="69"/>
  <c r="E33" i="69"/>
  <c r="E34" i="69" s="1"/>
  <c r="E38" i="69" s="1"/>
  <c r="E47" i="69" s="1"/>
  <c r="F47" i="69" s="1"/>
  <c r="F34" i="69"/>
  <c r="F38" i="69" s="1"/>
  <c r="E48" i="69" s="1"/>
  <c r="F48" i="69" s="1"/>
  <c r="M14" i="69"/>
  <c r="I27" i="69"/>
  <c r="I14" i="69"/>
  <c r="G14" i="69"/>
  <c r="K14" i="69"/>
  <c r="J27" i="69"/>
  <c r="I31" i="69"/>
  <c r="M31" i="69"/>
  <c r="J14" i="69"/>
  <c r="M27" i="69"/>
  <c r="H14" i="69"/>
  <c r="G27" i="69"/>
  <c r="K27" i="69"/>
  <c r="J31" i="69"/>
  <c r="F31" i="68"/>
  <c r="E31" i="68"/>
  <c r="K31" i="68" s="1"/>
  <c r="L27" i="68"/>
  <c r="F27" i="68"/>
  <c r="E27" i="68"/>
  <c r="L14" i="68"/>
  <c r="F14" i="68"/>
  <c r="E14" i="68"/>
  <c r="M7" i="68"/>
  <c r="H7" i="68"/>
  <c r="G7" i="68"/>
  <c r="F7" i="68"/>
  <c r="E7" i="68"/>
  <c r="L33" i="69" l="1"/>
  <c r="M33" i="69"/>
  <c r="J33" i="69"/>
  <c r="H33" i="69"/>
  <c r="K33" i="69"/>
  <c r="G33" i="69"/>
  <c r="L42" i="69"/>
  <c r="L43" i="69" s="1"/>
  <c r="K42" i="69"/>
  <c r="K43" i="69" s="1"/>
  <c r="I42" i="69"/>
  <c r="I43" i="69" s="1"/>
  <c r="J42" i="69"/>
  <c r="J43" i="69" s="1"/>
  <c r="G42" i="69"/>
  <c r="H42" i="69"/>
  <c r="H43" i="69" s="1"/>
  <c r="I33" i="69"/>
  <c r="M42" i="69"/>
  <c r="M43" i="69" s="1"/>
  <c r="L31" i="68"/>
  <c r="F33" i="68"/>
  <c r="F34" i="68" s="1"/>
  <c r="F38" i="68" s="1"/>
  <c r="E48" i="68" s="1"/>
  <c r="F48" i="68" s="1"/>
  <c r="G31" i="68"/>
  <c r="H31" i="68"/>
  <c r="J14" i="68"/>
  <c r="I27" i="68"/>
  <c r="M27" i="68"/>
  <c r="G14" i="68"/>
  <c r="K14" i="68"/>
  <c r="J27" i="68"/>
  <c r="I31" i="68"/>
  <c r="M31" i="68"/>
  <c r="H14" i="68"/>
  <c r="G27" i="68"/>
  <c r="G33" i="68" s="1"/>
  <c r="K27" i="68"/>
  <c r="J31" i="68"/>
  <c r="E33" i="68"/>
  <c r="I14" i="68"/>
  <c r="M14" i="68"/>
  <c r="H27" i="68"/>
  <c r="E34" i="68"/>
  <c r="E38" i="68" s="1"/>
  <c r="E47" i="68" s="1"/>
  <c r="F47" i="68" s="1"/>
  <c r="F31" i="67"/>
  <c r="E31" i="67"/>
  <c r="G31" i="67" s="1"/>
  <c r="L27" i="67"/>
  <c r="F27" i="67"/>
  <c r="E27" i="67"/>
  <c r="H27" i="67" s="1"/>
  <c r="L14" i="67"/>
  <c r="F14" i="67"/>
  <c r="E14" i="67"/>
  <c r="M7" i="67"/>
  <c r="H7" i="67"/>
  <c r="G7" i="67"/>
  <c r="F7" i="67"/>
  <c r="E7" i="67"/>
  <c r="M33" i="68" l="1"/>
  <c r="I33" i="68"/>
  <c r="L33" i="68"/>
  <c r="J33" i="68"/>
  <c r="H42" i="68"/>
  <c r="H43" i="68" s="1"/>
  <c r="M42" i="68"/>
  <c r="M43" i="68" s="1"/>
  <c r="I42" i="68"/>
  <c r="I43" i="68" s="1"/>
  <c r="L42" i="68"/>
  <c r="L43" i="68" s="1"/>
  <c r="K42" i="68"/>
  <c r="K43" i="68" s="1"/>
  <c r="G42" i="68"/>
  <c r="H33" i="68"/>
  <c r="K33" i="68"/>
  <c r="J42" i="68"/>
  <c r="J43" i="68" s="1"/>
  <c r="H31" i="67"/>
  <c r="K31" i="67"/>
  <c r="F33" i="67"/>
  <c r="E33" i="67"/>
  <c r="F34" i="67"/>
  <c r="F38" i="67" s="1"/>
  <c r="E48" i="67" s="1"/>
  <c r="F48" i="67" s="1"/>
  <c r="I27" i="67"/>
  <c r="M27" i="67"/>
  <c r="L31" i="67"/>
  <c r="I14" i="67"/>
  <c r="J14" i="67"/>
  <c r="G14" i="67"/>
  <c r="K14" i="67"/>
  <c r="J27" i="67"/>
  <c r="I31" i="67"/>
  <c r="M31" i="67"/>
  <c r="M14" i="67"/>
  <c r="H14" i="67"/>
  <c r="G27" i="67"/>
  <c r="K27" i="67"/>
  <c r="J31" i="67"/>
  <c r="I42" i="60"/>
  <c r="J42" i="60"/>
  <c r="K42" i="60"/>
  <c r="L42" i="60"/>
  <c r="M42" i="60"/>
  <c r="H42" i="60"/>
  <c r="I42" i="61"/>
  <c r="J42" i="61"/>
  <c r="K42" i="61"/>
  <c r="L42" i="61"/>
  <c r="M42" i="61"/>
  <c r="H42" i="61"/>
  <c r="I43" i="62"/>
  <c r="J43" i="62"/>
  <c r="K43" i="62"/>
  <c r="L43" i="62"/>
  <c r="M43" i="62"/>
  <c r="H43" i="62"/>
  <c r="I43" i="63"/>
  <c r="J43" i="63"/>
  <c r="K43" i="63"/>
  <c r="L43" i="63"/>
  <c r="M43" i="63"/>
  <c r="H43" i="63"/>
  <c r="I43" i="64"/>
  <c r="J43" i="64"/>
  <c r="J43" i="65" s="1"/>
  <c r="K43" i="64"/>
  <c r="K43" i="65" s="1"/>
  <c r="L43" i="64"/>
  <c r="M43" i="64"/>
  <c r="H43" i="64"/>
  <c r="I43" i="65"/>
  <c r="L43" i="65"/>
  <c r="M43" i="65"/>
  <c r="H43" i="65"/>
  <c r="I43" i="66"/>
  <c r="J43" i="66"/>
  <c r="K43" i="66"/>
  <c r="L43" i="66"/>
  <c r="M43" i="66"/>
  <c r="H43" i="66"/>
  <c r="H31" i="66"/>
  <c r="F31" i="66"/>
  <c r="E31" i="66"/>
  <c r="G31" i="66" s="1"/>
  <c r="L27" i="66"/>
  <c r="F27" i="66"/>
  <c r="E27" i="66"/>
  <c r="H27" i="66" s="1"/>
  <c r="L14" i="66"/>
  <c r="F14" i="66"/>
  <c r="E14" i="66"/>
  <c r="M7" i="66"/>
  <c r="H7" i="66"/>
  <c r="G7" i="66"/>
  <c r="F7" i="66"/>
  <c r="E7" i="66"/>
  <c r="K33" i="67" l="1"/>
  <c r="L33" i="67"/>
  <c r="H33" i="67"/>
  <c r="E34" i="67"/>
  <c r="E38" i="67" s="1"/>
  <c r="E47" i="67" s="1"/>
  <c r="F47" i="67" s="1"/>
  <c r="I33" i="67"/>
  <c r="M33" i="67"/>
  <c r="G33" i="67"/>
  <c r="J33" i="67"/>
  <c r="K31" i="66"/>
  <c r="L31" i="66"/>
  <c r="F33" i="66"/>
  <c r="F34" i="66" s="1"/>
  <c r="F38" i="66" s="1"/>
  <c r="E48" i="66" s="1"/>
  <c r="F48" i="66" s="1"/>
  <c r="E33" i="66"/>
  <c r="L33" i="66" s="1"/>
  <c r="M14" i="66"/>
  <c r="J14" i="66"/>
  <c r="I14" i="66"/>
  <c r="E34" i="66"/>
  <c r="E38" i="66" s="1"/>
  <c r="E47" i="66" s="1"/>
  <c r="F47" i="66" s="1"/>
  <c r="I27" i="66"/>
  <c r="M27" i="66"/>
  <c r="G14" i="66"/>
  <c r="K14" i="66"/>
  <c r="J27" i="66"/>
  <c r="I31" i="66"/>
  <c r="M31" i="66"/>
  <c r="H33" i="66"/>
  <c r="H14" i="66"/>
  <c r="G27" i="66"/>
  <c r="K27" i="66"/>
  <c r="K33" i="66" s="1"/>
  <c r="J31" i="66"/>
  <c r="F31" i="65"/>
  <c r="E31" i="65"/>
  <c r="H31" i="65" s="1"/>
  <c r="L27" i="65"/>
  <c r="F27" i="65"/>
  <c r="E27" i="65"/>
  <c r="H27" i="65" s="1"/>
  <c r="L14" i="65"/>
  <c r="F14" i="65"/>
  <c r="E14" i="65"/>
  <c r="M7" i="65"/>
  <c r="H7" i="65"/>
  <c r="G7" i="65"/>
  <c r="F7" i="65"/>
  <c r="E7" i="65"/>
  <c r="K42" i="67" l="1"/>
  <c r="K43" i="67" s="1"/>
  <c r="G42" i="67"/>
  <c r="I42" i="67"/>
  <c r="I43" i="67" s="1"/>
  <c r="H42" i="67"/>
  <c r="H43" i="67" s="1"/>
  <c r="M42" i="67"/>
  <c r="M43" i="67" s="1"/>
  <c r="L42" i="67"/>
  <c r="L43" i="67" s="1"/>
  <c r="J42" i="67"/>
  <c r="J43" i="67" s="1"/>
  <c r="G33" i="66"/>
  <c r="J33" i="66"/>
  <c r="I33" i="66"/>
  <c r="M33" i="66"/>
  <c r="J42" i="66"/>
  <c r="K42" i="66"/>
  <c r="H42" i="66"/>
  <c r="I42" i="66"/>
  <c r="G42" i="66"/>
  <c r="M42" i="66"/>
  <c r="L42" i="66"/>
  <c r="I27" i="65"/>
  <c r="K31" i="65"/>
  <c r="F33" i="65"/>
  <c r="L31" i="65"/>
  <c r="G31" i="65"/>
  <c r="M27" i="65"/>
  <c r="E33" i="65"/>
  <c r="E34" i="65" s="1"/>
  <c r="E38" i="65" s="1"/>
  <c r="E47" i="65" s="1"/>
  <c r="F47" i="65" s="1"/>
  <c r="F34" i="65"/>
  <c r="F38" i="65" s="1"/>
  <c r="E48" i="65" s="1"/>
  <c r="F48" i="65" s="1"/>
  <c r="M14" i="65"/>
  <c r="I14" i="65"/>
  <c r="J14" i="65"/>
  <c r="G14" i="65"/>
  <c r="K14" i="65"/>
  <c r="J27" i="65"/>
  <c r="I31" i="65"/>
  <c r="M31" i="65"/>
  <c r="H14" i="65"/>
  <c r="G27" i="65"/>
  <c r="K27" i="65"/>
  <c r="J31" i="65"/>
  <c r="F31" i="64"/>
  <c r="E31" i="64"/>
  <c r="K31" i="64" s="1"/>
  <c r="L27" i="64"/>
  <c r="F27" i="64"/>
  <c r="E27" i="64"/>
  <c r="H27" i="64" s="1"/>
  <c r="L14" i="64"/>
  <c r="F14" i="64"/>
  <c r="E14" i="64"/>
  <c r="M7" i="64"/>
  <c r="H7" i="64"/>
  <c r="G7" i="64"/>
  <c r="F7" i="64"/>
  <c r="E7" i="64"/>
  <c r="L33" i="65" l="1"/>
  <c r="K33" i="65"/>
  <c r="I33" i="65"/>
  <c r="H33" i="65"/>
  <c r="G33" i="65"/>
  <c r="H42" i="65"/>
  <c r="L42" i="65"/>
  <c r="M33" i="65"/>
  <c r="M42" i="65"/>
  <c r="K42" i="65"/>
  <c r="I42" i="65"/>
  <c r="G42" i="65"/>
  <c r="J42" i="65"/>
  <c r="J33" i="65"/>
  <c r="L31" i="64"/>
  <c r="G31" i="64"/>
  <c r="H31" i="64"/>
  <c r="F33" i="64"/>
  <c r="E33" i="64"/>
  <c r="F34" i="64"/>
  <c r="F38" i="64" s="1"/>
  <c r="E48" i="64" s="1"/>
  <c r="F48" i="64" s="1"/>
  <c r="I14" i="64"/>
  <c r="M14" i="64"/>
  <c r="J14" i="64"/>
  <c r="I27" i="64"/>
  <c r="M27" i="64"/>
  <c r="G14" i="64"/>
  <c r="K14" i="64"/>
  <c r="J27" i="64"/>
  <c r="I31" i="64"/>
  <c r="M31" i="64"/>
  <c r="H14" i="64"/>
  <c r="G27" i="64"/>
  <c r="K27" i="64"/>
  <c r="J31" i="64"/>
  <c r="H33" i="64" l="1"/>
  <c r="G33" i="64"/>
  <c r="E34" i="64"/>
  <c r="E38" i="64" s="1"/>
  <c r="E47" i="64" s="1"/>
  <c r="F47" i="64" s="1"/>
  <c r="L33" i="64"/>
  <c r="I33" i="64"/>
  <c r="K33" i="64"/>
  <c r="J33" i="64"/>
  <c r="M33" i="64"/>
  <c r="L42" i="64" l="1"/>
  <c r="K42" i="64"/>
  <c r="J42" i="64"/>
  <c r="H42" i="64"/>
  <c r="I42" i="64"/>
  <c r="M42" i="64"/>
  <c r="G42" i="64"/>
  <c r="F31" i="63" l="1"/>
  <c r="E31" i="63"/>
  <c r="K31" i="63" s="1"/>
  <c r="L27" i="63"/>
  <c r="F27" i="63"/>
  <c r="E27" i="63"/>
  <c r="M27" i="63" s="1"/>
  <c r="L14" i="63"/>
  <c r="F14" i="63"/>
  <c r="E14" i="63"/>
  <c r="H14" i="63" s="1"/>
  <c r="M7" i="63"/>
  <c r="H7" i="63"/>
  <c r="G7" i="63"/>
  <c r="F7" i="63"/>
  <c r="E7" i="63"/>
  <c r="H31" i="63" l="1"/>
  <c r="L31" i="63"/>
  <c r="I27" i="63"/>
  <c r="F33" i="63"/>
  <c r="J14" i="63"/>
  <c r="K14" i="63"/>
  <c r="G14" i="63"/>
  <c r="F34" i="63"/>
  <c r="F38" i="63" s="1"/>
  <c r="E48" i="63" s="1"/>
  <c r="F48" i="63" s="1"/>
  <c r="J27" i="63"/>
  <c r="I31" i="63"/>
  <c r="M31" i="63"/>
  <c r="G27" i="63"/>
  <c r="K27" i="63"/>
  <c r="J31" i="63"/>
  <c r="E33" i="63"/>
  <c r="L33" i="63" s="1"/>
  <c r="I14" i="63"/>
  <c r="M14" i="63"/>
  <c r="H27" i="63"/>
  <c r="G31" i="63"/>
  <c r="F31" i="62"/>
  <c r="F38" i="62"/>
  <c r="E31" i="62"/>
  <c r="K31" i="62" s="1"/>
  <c r="L27" i="62"/>
  <c r="F27" i="62"/>
  <c r="E27" i="62"/>
  <c r="H27" i="62" s="1"/>
  <c r="L14" i="62"/>
  <c r="F14" i="62"/>
  <c r="E14" i="62"/>
  <c r="I14" i="62" s="1"/>
  <c r="M7" i="62"/>
  <c r="H7" i="62"/>
  <c r="G7" i="62"/>
  <c r="F7" i="62"/>
  <c r="E7" i="62"/>
  <c r="I33" i="63" l="1"/>
  <c r="H33" i="63"/>
  <c r="H31" i="62"/>
  <c r="G33" i="63"/>
  <c r="M33" i="63"/>
  <c r="J33" i="63"/>
  <c r="K33" i="63"/>
  <c r="E34" i="63"/>
  <c r="E38" i="63" s="1"/>
  <c r="F33" i="62"/>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I42" i="63" l="1"/>
  <c r="J42" i="63"/>
  <c r="K42" i="63"/>
  <c r="H42" i="63"/>
  <c r="E47" i="63"/>
  <c r="F47" i="63" s="1"/>
  <c r="L42" i="63"/>
  <c r="G42" i="63"/>
  <c r="M42" i="63"/>
  <c r="G33" i="62"/>
  <c r="H33" i="62"/>
  <c r="M33" i="62"/>
  <c r="I33" i="62"/>
  <c r="E34" i="62"/>
  <c r="E38" i="62" s="1"/>
  <c r="K42"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I42" i="62"/>
  <c r="H42" i="62"/>
  <c r="G42" i="62"/>
  <c r="M42" i="62"/>
  <c r="J42" i="62"/>
  <c r="K32" i="61"/>
  <c r="M32" i="61"/>
  <c r="G32" i="61"/>
  <c r="J32" i="61"/>
  <c r="L32" i="61"/>
  <c r="K41" i="61"/>
  <c r="H32" i="61"/>
  <c r="G41" i="61"/>
  <c r="M41" i="61"/>
  <c r="I41" i="61"/>
  <c r="J41" i="61"/>
  <c r="I32" i="61"/>
  <c r="L41" i="61"/>
  <c r="H41" i="6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I41" i="60"/>
  <c r="L41" i="60"/>
  <c r="H41" i="60"/>
  <c r="K41" i="60"/>
  <c r="G41" i="60"/>
  <c r="M41" i="60"/>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<sst xmlns="http://schemas.openxmlformats.org/spreadsheetml/2006/main" count="1320" uniqueCount="100">
  <si>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</si>
  <si>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</si>
  <si>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</si>
  <si>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</si>
  <si>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</si>
  <si>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</si>
  <si>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</si>
  <si>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</si>
  <si>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</si>
  <si>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</si>
  <si>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</si>
  <si>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</si>
  <si>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</si>
  <si>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</si>
  <si>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</si>
  <si>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</si>
  <si>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</si>
  <si>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</si>
  <si>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</si>
  <si>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</si>
  <si>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</si>
  <si>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</si>
  <si>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</si>
  <si>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</si>
  <si>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</si>
  <si>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</si>
  <si>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</si>
  <si>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</si>
  <si>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</si>
  <si>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</si>
  <si>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</si>
  <si>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</si>
  <si>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</si>
  <si>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</si>
  <si>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</si>
  <si>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</si>
  <si>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</si>
  <si>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</si>
  <si>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</si>
  <si>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</si>
  <si>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</si>
  <si>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</si>
  <si>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</si>
  <si>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</si>
  <si>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</si>
  <si>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</si>
  <si>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</si>
  <si>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</si>
  <si>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</si>
  <si>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</si>
  <si>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</si>
  <si>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</si>
  <si>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</si>
  <si>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</si>
  <si>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</si>
  <si>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</si>
  <si>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</si>
  <si>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</si>
  <si>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</si>
  <si>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</si>
  <si>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</si>
  <si>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</si>
  <si>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</si>
  <si>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</si>
  <si>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</si>
  <si>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</si>
  <si>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</si>
  <si>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</si>
  <si>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</si>
  <si>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</si>
  <si>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</si>
  <si>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</si>
  <si>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</si>
  <si>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</si>
  <si>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</si>
  <si>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</si>
  <si>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</si>
  <si>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</si>
  <si>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</si>
  <si>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</si>
  <si>
    <t>Pārskats par privāto pensiju fondu (PENSIJU 3.LĪMENIS) pensiju plāniem  31.07.2017</t>
  </si>
  <si>
    <t>Aktīvu pieaugums 7M 2017</t>
  </si>
  <si>
    <t>Dalībnieku skaita pieaugums 7M 2017</t>
  </si>
  <si>
    <t>Pārskats par privāto pensiju fondu (PENSIJU 3.LĪMENIS) pensiju plāniem  31.08.2017</t>
  </si>
  <si>
    <t>Aktīvu pieaugums 8M 2017</t>
  </si>
  <si>
    <t>Dalībnieku skaita pieaugums 8M 2017</t>
  </si>
  <si>
    <t>Pārskats par privāto pensiju fondu (PENSIJU 3.LĪMENIS) pensiju plāniem  30.09.2017</t>
  </si>
  <si>
    <t>Aktīvu pieaugums 9M 2017</t>
  </si>
  <si>
    <t>Dalībnieku skaita pieaugums 9M 2017</t>
  </si>
  <si>
    <t>Luminor sabalansētais pensiju plāns</t>
  </si>
  <si>
    <t>Luminor progresīvais pensiju plāns</t>
  </si>
  <si>
    <t>Pārskats par privāto pensiju fondu (PENSIJU 3.LĪMENIS) pensiju plāniem  31.10.2017</t>
  </si>
  <si>
    <t>Aktīvu pieaugums 10M 2017</t>
  </si>
  <si>
    <t>Dalībnieku skaita pieaugums 10M 2017</t>
  </si>
  <si>
    <t>Pārskats par privāto pensiju fondu (PENSIJU 3.LĪMENIS) pensiju plāniem  30.11.2017</t>
  </si>
  <si>
    <t>Aktīvu pieaugums 11M 2017</t>
  </si>
  <si>
    <t>Dalībnieku skaita pieaugums 11M 2017</t>
  </si>
  <si>
    <t>Pārskats par privāto pensiju fondu (PENSIJU 3.LĪMENIS) pensiju plāniem  31.12.2017</t>
  </si>
  <si>
    <t>Aktīvu pieaugums 12M 2017</t>
  </si>
  <si>
    <t>Dalībnieku skaita pieaugums 12M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</si>
</sst>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51">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3" fillId="0" borderId="0" xfId="0" applyNumberFormat="1" applyFont="1"/>
    <xf numFmtId="3" fontId="3"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3" activePane="bottomLeft" state="frozen"/>
      <selection pane="bottomLeft" activeCell="E37" sqref="E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56</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24" t="s">
        <v>3</v>
      </c>
      <c r="I3" s="124" t="s">
        <v>4</v>
      </c>
      <c r="J3" s="124" t="s">
        <v>5</v>
      </c>
      <c r="K3" s="124" t="s">
        <v>6</v>
      </c>
      <c r="L3" s="66" t="s">
        <v>41</v>
      </c>
      <c r="M3" s="125"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242" t="s">
        <v>55</v>
      </c>
      <c r="B7" s="243"/>
      <c r="C7" s="243"/>
      <c r="D7" s="244"/>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245" t="s">
        <v>35</v>
      </c>
      <c r="B14" s="246"/>
      <c r="C14" s="246"/>
      <c r="D14" s="247"/>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48" t="s">
        <v>36</v>
      </c>
      <c r="B32" s="249"/>
      <c r="C32" s="249"/>
      <c r="D32" s="250"/>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227" t="s">
        <v>37</v>
      </c>
      <c r="B33" s="227"/>
      <c r="C33" s="227"/>
      <c r="D33" s="227"/>
      <c r="E33" s="65">
        <f>SUM(E7,E14,E32)</f>
        <v>315.69241218125705</v>
      </c>
      <c r="F33" s="48">
        <f>SUM(F7,F14, F32)</f>
        <v>259434</v>
      </c>
      <c r="G33" s="129"/>
      <c r="H33" s="228"/>
      <c r="I33" s="229"/>
      <c r="J33" s="229"/>
      <c r="K33" s="229"/>
      <c r="L33" s="229"/>
      <c r="M33" s="23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231" t="s">
        <v>26</v>
      </c>
      <c r="B37" s="232"/>
      <c r="C37" s="232"/>
      <c r="D37" s="233"/>
      <c r="E37" s="96">
        <f>E33+E36</f>
        <v>380.59641218125705</v>
      </c>
      <c r="F37" s="97">
        <f>F33+F36</f>
        <v>272237</v>
      </c>
      <c r="G37" s="98"/>
      <c r="H37" s="99"/>
      <c r="I37" s="99"/>
      <c r="J37" s="99"/>
      <c r="K37" s="99"/>
      <c r="L37" s="99"/>
      <c r="M37" s="99"/>
    </row>
    <row r="38" spans="1:13" ht="41.25" customHeight="1" x14ac:dyDescent="0.2">
      <c r="A38" s="234" t="s">
        <v>44</v>
      </c>
      <c r="B38" s="235"/>
      <c r="C38" s="235"/>
      <c r="D38" s="235"/>
      <c r="E38" s="235"/>
      <c r="F38" s="235"/>
      <c r="G38" s="235"/>
      <c r="H38" s="235"/>
      <c r="I38" s="235"/>
      <c r="J38" s="235"/>
      <c r="K38" s="235"/>
      <c r="L38" s="235"/>
      <c r="M38" s="236"/>
    </row>
    <row r="39" spans="1:13" s="4" customFormat="1" ht="24" customHeight="1" x14ac:dyDescent="0.2">
      <c r="A39" s="237" t="s">
        <v>24</v>
      </c>
      <c r="B39" s="238"/>
      <c r="C39" s="238"/>
      <c r="D39" s="238"/>
      <c r="E39" s="238"/>
      <c r="F39" s="238"/>
      <c r="G39" s="238"/>
      <c r="H39" s="238"/>
      <c r="I39" s="238"/>
      <c r="J39" s="238"/>
      <c r="K39" s="238"/>
      <c r="L39" s="238"/>
      <c r="M39" s="239"/>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240" t="s">
        <v>39</v>
      </c>
      <c r="F41" s="241"/>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37:D37"/>
    <mergeCell ref="A38:M38"/>
    <mergeCell ref="A39:M39"/>
    <mergeCell ref="E41:F41"/>
    <mergeCell ref="A7:D7"/>
    <mergeCell ref="A14:D14"/>
    <mergeCell ref="A32:D32"/>
    <mergeCell ref="A4:M4"/>
    <mergeCell ref="A5:M5"/>
    <mergeCell ref="A9:M9"/>
    <mergeCell ref="A16:M16"/>
    <mergeCell ref="A33:D33"/>
    <mergeCell ref="H33:M33"/>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7" sqref="H4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86</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83" t="s">
        <v>3</v>
      </c>
      <c r="I3" s="183" t="s">
        <v>4</v>
      </c>
      <c r="J3" s="183" t="s">
        <v>5</v>
      </c>
      <c r="K3" s="183" t="s">
        <v>6</v>
      </c>
      <c r="L3" s="66" t="s">
        <v>41</v>
      </c>
      <c r="M3" s="184"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4.8832499999999996E-3</v>
      </c>
      <c r="F6" s="59">
        <v>6</v>
      </c>
      <c r="G6" s="68">
        <v>-0.17345307698566348</v>
      </c>
      <c r="H6" s="85">
        <v>2.3807049268802283</v>
      </c>
      <c r="I6" s="85" t="s">
        <v>65</v>
      </c>
      <c r="J6" s="85" t="s">
        <v>65</v>
      </c>
      <c r="K6" s="85" t="s">
        <v>65</v>
      </c>
      <c r="L6" s="85" t="s">
        <v>65</v>
      </c>
      <c r="M6" s="85">
        <v>-1.7208651659854857</v>
      </c>
    </row>
    <row r="7" spans="1:13" ht="21" customHeight="1" x14ac:dyDescent="0.2">
      <c r="A7" s="242" t="s">
        <v>55</v>
      </c>
      <c r="B7" s="243"/>
      <c r="C7" s="243"/>
      <c r="D7" s="244"/>
      <c r="E7" s="130">
        <f>SUM(E6:E6)</f>
        <v>4.8832499999999996E-3</v>
      </c>
      <c r="F7" s="131">
        <f>SUM(F6:F6)</f>
        <v>6</v>
      </c>
      <c r="G7" s="102">
        <f>G6</f>
        <v>-0.17345307698566348</v>
      </c>
      <c r="H7" s="102">
        <f>H6</f>
        <v>2.3807049268802283</v>
      </c>
      <c r="I7" s="103"/>
      <c r="J7" s="103"/>
      <c r="K7" s="103"/>
      <c r="L7" s="103"/>
      <c r="M7" s="104">
        <f>M6</f>
        <v>-1.7208651659854857</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28.419</v>
      </c>
      <c r="F10" s="59">
        <v>29549</v>
      </c>
      <c r="G10" s="68">
        <v>2.2000000000000002</v>
      </c>
      <c r="H10" s="85">
        <v>2.67</v>
      </c>
      <c r="I10" s="85">
        <v>3.47</v>
      </c>
      <c r="J10" s="85">
        <v>2.14</v>
      </c>
      <c r="K10" s="85">
        <v>2.97</v>
      </c>
      <c r="L10" s="85">
        <v>2.9</v>
      </c>
      <c r="M10" s="85">
        <v>5.1100000000000003</v>
      </c>
    </row>
    <row r="11" spans="1:13" s="2" customFormat="1" ht="12.75" customHeight="1" x14ac:dyDescent="0.2">
      <c r="A11" s="53" t="s">
        <v>89</v>
      </c>
      <c r="B11" s="12" t="s">
        <v>8</v>
      </c>
      <c r="C11" s="12" t="s">
        <v>18</v>
      </c>
      <c r="D11" s="24">
        <v>40834</v>
      </c>
      <c r="E11" s="108">
        <v>14.076000000000001</v>
      </c>
      <c r="F11" s="109">
        <v>9690</v>
      </c>
      <c r="G11" s="69">
        <v>1.77</v>
      </c>
      <c r="H11" s="69">
        <v>1.44</v>
      </c>
      <c r="I11" s="69">
        <v>3.21</v>
      </c>
      <c r="J11" s="69">
        <v>1.86</v>
      </c>
      <c r="K11" s="69">
        <v>2.3199999999999998</v>
      </c>
      <c r="L11" s="69" t="s">
        <v>66</v>
      </c>
      <c r="M11" s="70">
        <v>3.22</v>
      </c>
    </row>
    <row r="12" spans="1:13" s="2" customFormat="1" ht="12.75" customHeight="1" x14ac:dyDescent="0.2">
      <c r="A12" s="53" t="s">
        <v>30</v>
      </c>
      <c r="B12" s="12" t="s">
        <v>8</v>
      </c>
      <c r="C12" s="12" t="s">
        <v>18</v>
      </c>
      <c r="D12" s="24">
        <v>36738</v>
      </c>
      <c r="E12" s="87">
        <v>99.659962770000007</v>
      </c>
      <c r="F12" s="25">
        <v>48850</v>
      </c>
      <c r="G12" s="101">
        <v>1.69</v>
      </c>
      <c r="H12" s="101">
        <v>1.4</v>
      </c>
      <c r="I12" s="92">
        <v>3.42</v>
      </c>
      <c r="J12" s="92">
        <v>2.71</v>
      </c>
      <c r="K12" s="101">
        <v>2.96</v>
      </c>
      <c r="L12" s="101">
        <v>3.74</v>
      </c>
      <c r="M12" s="101">
        <v>4.5599999999999996</v>
      </c>
    </row>
    <row r="13" spans="1:13" ht="12.75" customHeight="1" x14ac:dyDescent="0.2">
      <c r="A13" s="54" t="s">
        <v>11</v>
      </c>
      <c r="B13" s="26" t="s">
        <v>8</v>
      </c>
      <c r="C13" s="26" t="s">
        <v>18</v>
      </c>
      <c r="D13" s="27">
        <v>37816</v>
      </c>
      <c r="E13" s="111">
        <v>51.693322056380303</v>
      </c>
      <c r="F13" s="112">
        <v>41090</v>
      </c>
      <c r="G13" s="113">
        <v>1.7797737057775986</v>
      </c>
      <c r="H13" s="113">
        <v>1.8677906638410846</v>
      </c>
      <c r="I13" s="113">
        <v>1.9998703896783265</v>
      </c>
      <c r="J13" s="113">
        <v>2.376061799528828</v>
      </c>
      <c r="K13" s="13">
        <v>3.0735306868905576</v>
      </c>
      <c r="L13" s="110">
        <v>2.8082084689199815</v>
      </c>
      <c r="M13" s="13">
        <v>2.8869354929246027</v>
      </c>
    </row>
    <row r="14" spans="1:13" s="20" customFormat="1" ht="23.25" customHeight="1" x14ac:dyDescent="0.2">
      <c r="A14" s="245" t="s">
        <v>35</v>
      </c>
      <c r="B14" s="246"/>
      <c r="C14" s="246"/>
      <c r="D14" s="247"/>
      <c r="E14" s="58">
        <f>SUM(E10:E13)</f>
        <v>193.84828482638031</v>
      </c>
      <c r="F14" s="41">
        <f>SUM(F10:F13)</f>
        <v>129179</v>
      </c>
      <c r="G14" s="102">
        <f>($E$10*G10+$E$11*G11+$E$12*G12+$E$13*G13+$E$37*G37)/($E$14+$E$37)</f>
        <v>1.916518224398531</v>
      </c>
      <c r="H14" s="103">
        <f>($E$10*H10+$E$11*H11+$E$12*H12+$E$13*H13+$E$37*H37)/($E$14+$E$37)</f>
        <v>1.9950946065520334</v>
      </c>
      <c r="I14" s="103">
        <f>($E$10*I10+$E$11*I11+$E$12*I12+$E$13*I13+$E$37*I37)/($E$14+$E$37)</f>
        <v>2.9991545737142786</v>
      </c>
      <c r="J14" s="103">
        <f>($E$10*J10+$E$11*J11+$E$12*J12+$E$13*J13+$E$37*J37)/($E$14+$E$37)</f>
        <v>2.4973025646414664</v>
      </c>
      <c r="K14" s="103">
        <f>($E$10*K10+$E$11*K11+$E$12*K12+$E$13*K13+$E$37*K37)/($E$14+$E$37)</f>
        <v>3.00293091980862</v>
      </c>
      <c r="L14" s="103">
        <f>($E$10*L10+$E$12*L12+$E$13*L13+$E$37*L37)/($E$10+$E$12+$E$13+$E$37)</f>
        <v>3.217420023508621</v>
      </c>
      <c r="M14" s="104">
        <f>($E$10*M10+$E$11*M11+$E$12*M12+$E$13*M13+$E$37*M37)/($E$14+$E$37)</f>
        <v>4.8599536426424317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13.442</v>
      </c>
      <c r="F17" s="59">
        <v>22965</v>
      </c>
      <c r="G17" s="68">
        <v>3.4</v>
      </c>
      <c r="H17" s="85">
        <v>4.37</v>
      </c>
      <c r="I17" s="85">
        <v>4.24</v>
      </c>
      <c r="J17" s="85">
        <v>2.95</v>
      </c>
      <c r="K17" s="85">
        <v>3.7</v>
      </c>
      <c r="L17" s="85">
        <v>2.89</v>
      </c>
      <c r="M17" s="85">
        <v>5.08</v>
      </c>
    </row>
    <row r="18" spans="1:13" x14ac:dyDescent="0.2">
      <c r="A18" s="56" t="s">
        <v>74</v>
      </c>
      <c r="B18" s="12" t="s">
        <v>8</v>
      </c>
      <c r="C18" s="12" t="s">
        <v>25</v>
      </c>
      <c r="D18" s="23">
        <v>42285</v>
      </c>
      <c r="E18" s="86">
        <v>3.3298000000000003E-4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0.41303993999999999</v>
      </c>
      <c r="F19" s="25">
        <v>476</v>
      </c>
      <c r="G19" s="69">
        <v>3.3009854421182094</v>
      </c>
      <c r="H19" s="69">
        <v>4.5099951331110333</v>
      </c>
      <c r="I19" s="69">
        <v>3.6462200109571574</v>
      </c>
      <c r="J19" s="69">
        <v>2.1622919024296472</v>
      </c>
      <c r="K19" s="69">
        <v>3.9797810571669423</v>
      </c>
      <c r="L19" s="110" t="s">
        <v>65</v>
      </c>
      <c r="M19" s="69">
        <v>4.4387274994143189</v>
      </c>
    </row>
    <row r="20" spans="1:13" ht="13.5" customHeight="1" x14ac:dyDescent="0.2">
      <c r="A20" s="56" t="s">
        <v>50</v>
      </c>
      <c r="B20" s="12" t="s">
        <v>8</v>
      </c>
      <c r="C20" s="12" t="s">
        <v>21</v>
      </c>
      <c r="D20" s="23">
        <v>39514</v>
      </c>
      <c r="E20" s="87">
        <v>6.103281E-2</v>
      </c>
      <c r="F20" s="25">
        <v>98</v>
      </c>
      <c r="G20" s="69">
        <v>5.1394597284905696</v>
      </c>
      <c r="H20" s="69">
        <v>7.6916898181929705</v>
      </c>
      <c r="I20" s="69">
        <v>5.7042415411627134</v>
      </c>
      <c r="J20" s="69">
        <v>2.548817936212755</v>
      </c>
      <c r="K20" s="69">
        <v>3.1082356361936458</v>
      </c>
      <c r="L20" s="110" t="s">
        <v>65</v>
      </c>
      <c r="M20" s="69">
        <v>3.7096602611238705</v>
      </c>
    </row>
    <row r="21" spans="1:13" ht="12.75" customHeight="1" x14ac:dyDescent="0.2">
      <c r="A21" s="56" t="s">
        <v>51</v>
      </c>
      <c r="B21" s="12" t="s">
        <v>8</v>
      </c>
      <c r="C21" s="12" t="s">
        <v>16</v>
      </c>
      <c r="D21" s="23">
        <v>39514</v>
      </c>
      <c r="E21" s="87">
        <v>0.66543865000000002</v>
      </c>
      <c r="F21" s="25">
        <v>1682</v>
      </c>
      <c r="G21" s="69">
        <v>3.9245578483275922</v>
      </c>
      <c r="H21" s="69">
        <v>5.4050644782153379</v>
      </c>
      <c r="I21" s="69">
        <v>4.8481082637225947</v>
      </c>
      <c r="J21" s="69">
        <v>3.5757202165637825</v>
      </c>
      <c r="K21" s="69">
        <v>3.799892728867893</v>
      </c>
      <c r="L21" s="110" t="s">
        <v>65</v>
      </c>
      <c r="M21" s="69">
        <v>4.6214878517074398</v>
      </c>
    </row>
    <row r="22" spans="1:13" ht="12.75" customHeight="1" x14ac:dyDescent="0.2">
      <c r="A22" s="56" t="s">
        <v>54</v>
      </c>
      <c r="B22" s="12" t="s">
        <v>8</v>
      </c>
      <c r="C22" s="12" t="s">
        <v>16</v>
      </c>
      <c r="D22" s="23">
        <v>42285</v>
      </c>
      <c r="E22" s="87">
        <v>3.3591860000000001E-2</v>
      </c>
      <c r="F22" s="25">
        <v>17</v>
      </c>
      <c r="G22" s="69">
        <v>1.2888696957727319</v>
      </c>
      <c r="H22" s="69">
        <v>0.16094633736272179</v>
      </c>
      <c r="I22" s="69" t="s">
        <v>65</v>
      </c>
      <c r="J22" s="69" t="s">
        <v>65</v>
      </c>
      <c r="K22" s="69" t="s">
        <v>65</v>
      </c>
      <c r="L22" s="110" t="s">
        <v>65</v>
      </c>
      <c r="M22" s="69">
        <v>0.15453046576758833</v>
      </c>
    </row>
    <row r="23" spans="1:13" ht="12.75" customHeight="1" x14ac:dyDescent="0.2">
      <c r="A23" s="53" t="s">
        <v>90</v>
      </c>
      <c r="B23" s="12" t="s">
        <v>8</v>
      </c>
      <c r="C23" s="12" t="s">
        <v>19</v>
      </c>
      <c r="D23" s="24">
        <v>40834</v>
      </c>
      <c r="E23" s="108">
        <v>8.484</v>
      </c>
      <c r="F23" s="109">
        <v>5896</v>
      </c>
      <c r="G23" s="69">
        <v>4.9000000000000004</v>
      </c>
      <c r="H23" s="69">
        <v>7.88</v>
      </c>
      <c r="I23" s="110">
        <v>7</v>
      </c>
      <c r="J23" s="110">
        <v>4.43</v>
      </c>
      <c r="K23" s="110">
        <v>4.8899999999999997</v>
      </c>
      <c r="L23" s="110" t="s">
        <v>66</v>
      </c>
      <c r="M23" s="69">
        <v>5.0999999999999996</v>
      </c>
    </row>
    <row r="24" spans="1:13" x14ac:dyDescent="0.2">
      <c r="A24" s="53" t="s">
        <v>31</v>
      </c>
      <c r="B24" s="12" t="s">
        <v>8</v>
      </c>
      <c r="C24" s="12" t="s">
        <v>16</v>
      </c>
      <c r="D24" s="24">
        <v>38245</v>
      </c>
      <c r="E24" s="87">
        <v>43.865293489999999</v>
      </c>
      <c r="F24" s="25">
        <v>36991</v>
      </c>
      <c r="G24" s="101">
        <v>2.38</v>
      </c>
      <c r="H24" s="101">
        <v>3.19</v>
      </c>
      <c r="I24" s="92">
        <v>4.8099999999999996</v>
      </c>
      <c r="J24" s="101">
        <v>3.58</v>
      </c>
      <c r="K24" s="92">
        <v>4.04</v>
      </c>
      <c r="L24" s="92">
        <v>3.75</v>
      </c>
      <c r="M24" s="92">
        <v>4.8499999999999996</v>
      </c>
    </row>
    <row r="25" spans="1:13" ht="12.75" customHeight="1" x14ac:dyDescent="0.2">
      <c r="A25" s="55" t="s">
        <v>13</v>
      </c>
      <c r="B25" s="22" t="s">
        <v>8</v>
      </c>
      <c r="C25" s="22" t="s">
        <v>20</v>
      </c>
      <c r="D25" s="23">
        <v>37834</v>
      </c>
      <c r="E25" s="111">
        <v>60.485750972745002</v>
      </c>
      <c r="F25" s="112">
        <v>49670</v>
      </c>
      <c r="G25" s="113">
        <v>4.0376939843143722</v>
      </c>
      <c r="H25" s="113">
        <v>6.5972563729521649</v>
      </c>
      <c r="I25" s="113">
        <v>5.7484175711238095</v>
      </c>
      <c r="J25" s="113">
        <v>4.7766884796625497</v>
      </c>
      <c r="K25" s="13">
        <v>5.4788439116716825</v>
      </c>
      <c r="L25" s="110">
        <v>1.8493574474422569</v>
      </c>
      <c r="M25" s="13">
        <v>4.012535122094163</v>
      </c>
    </row>
    <row r="26" spans="1:13" ht="12.75" customHeight="1" x14ac:dyDescent="0.2">
      <c r="A26" s="56" t="s">
        <v>28</v>
      </c>
      <c r="B26" s="22" t="s">
        <v>8</v>
      </c>
      <c r="C26" s="22" t="s">
        <v>25</v>
      </c>
      <c r="D26" s="23">
        <v>39078</v>
      </c>
      <c r="E26" s="111">
        <v>17.027230939406198</v>
      </c>
      <c r="F26" s="112">
        <v>18381</v>
      </c>
      <c r="G26" s="113">
        <v>6.515936648818621</v>
      </c>
      <c r="H26" s="113">
        <v>12.98018653047761</v>
      </c>
      <c r="I26" s="113">
        <v>10.317743869356866</v>
      </c>
      <c r="J26" s="113">
        <v>7.3752034177251291</v>
      </c>
      <c r="K26" s="13">
        <v>8.4031425343280794</v>
      </c>
      <c r="L26" s="69">
        <v>0.97151524051666271</v>
      </c>
      <c r="M26" s="13">
        <v>1.3965521546912329</v>
      </c>
    </row>
    <row r="27" spans="1:13" ht="12.75" customHeight="1" x14ac:dyDescent="0.2">
      <c r="A27" s="30" t="s">
        <v>34</v>
      </c>
      <c r="B27" s="31" t="s">
        <v>8</v>
      </c>
      <c r="C27" s="31"/>
      <c r="D27" s="32"/>
      <c r="E27" s="62">
        <f>SUM(E17:E26)</f>
        <v>144.47771164215121</v>
      </c>
      <c r="F27" s="33">
        <f>SUM(F17:F26)</f>
        <v>136179</v>
      </c>
      <c r="G27" s="105">
        <f>($E$17*G17+$E$19*G19+$E$20*G20+$E$21*G21+$E$23*G23+$E$24*G24+$E$25*G25+$E$26*G26+$E$22*G22)/($E$27)</f>
        <v>3.8149626381239088</v>
      </c>
      <c r="H27" s="105">
        <f>($E$17*H17+$E$19*H19+$E$20*H20+$E$21*H21+$E$23*H23+$E$24*H24+$E$25*H25+$E$26*H26)/($E$27-$E$22)</f>
        <v>6.1720157228857602</v>
      </c>
      <c r="I27" s="105">
        <f>($E$17*I17+$E$19*I19+$E$20*I20+$E$21*I21+$E$23*I23+$E$24*I24+$E$25*I25+$E$26*I26)/($E$27-$E$22)</f>
        <v>5.9250207160525514</v>
      </c>
      <c r="J27" s="105">
        <f>($E$17*J17+$E$19*J19+$E$20*J20+$E$21*J21+$E$23*J23+$E$24*J24+$E$25*J25+$E$26*J26)/($E$27-$E$22)</f>
        <v>4.5152737973962171</v>
      </c>
      <c r="K27" s="105">
        <f>($E$17*K17+$E$19*K19+$E$20*K20+$E$21*K21+$E$23*K23+$E$24*K24+$E$25*K25+$E$26*K26)/($E$27-$E$22)</f>
        <v>5.1734490279495038</v>
      </c>
      <c r="L27" s="106">
        <f>($E$17*L17+$E$25*L25+$E$24*L24+$E$26*L26)/($E$17+$E$25+$E$24+$E$26)</f>
        <v>2.4606404191429228</v>
      </c>
      <c r="M27" s="107">
        <f>($E$17*M17+$E$19*M19+$E$20*M20+$E$21*M21+$E$23*M23+$E$24*M24+$E$25*M25+$E$26*M26+$E$22*M22)/$E$27</f>
        <v>4.1246593208539828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1.0009999999999999</v>
      </c>
      <c r="F29" s="59">
        <v>600</v>
      </c>
      <c r="G29" s="68">
        <v>4.66</v>
      </c>
      <c r="H29" s="70">
        <v>1.82</v>
      </c>
      <c r="I29" s="70">
        <v>4.46</v>
      </c>
      <c r="J29" s="70">
        <v>2.0299999999999998</v>
      </c>
      <c r="K29" s="70">
        <v>1.72</v>
      </c>
      <c r="L29" s="70">
        <v>2.86</v>
      </c>
      <c r="M29" s="85">
        <v>3.87</v>
      </c>
    </row>
    <row r="30" spans="1:13" ht="12.75" customHeight="1" x14ac:dyDescent="0.2">
      <c r="A30" s="55" t="s">
        <v>14</v>
      </c>
      <c r="B30" s="22" t="s">
        <v>9</v>
      </c>
      <c r="C30" s="22" t="s">
        <v>20</v>
      </c>
      <c r="D30" s="23">
        <v>37816</v>
      </c>
      <c r="E30" s="111">
        <v>3.7202234226325599</v>
      </c>
      <c r="F30" s="112">
        <v>2296</v>
      </c>
      <c r="G30" s="13">
        <v>11.733052840661351</v>
      </c>
      <c r="H30" s="13">
        <v>10.674350769208862</v>
      </c>
      <c r="I30" s="13">
        <v>8.1436617299664107</v>
      </c>
      <c r="J30" s="13">
        <v>4.9688747686599477</v>
      </c>
      <c r="K30" s="13">
        <v>4.4449877520665426</v>
      </c>
      <c r="L30" s="110">
        <v>1.4193898254144965</v>
      </c>
      <c r="M30" s="13">
        <v>2.7781577544945035</v>
      </c>
    </row>
    <row r="31" spans="1:13" ht="12.75" customHeight="1" x14ac:dyDescent="0.2">
      <c r="A31" s="30" t="s">
        <v>34</v>
      </c>
      <c r="B31" s="31" t="s">
        <v>9</v>
      </c>
      <c r="C31" s="35"/>
      <c r="D31" s="36"/>
      <c r="E31" s="63">
        <f>SUM(E29:E30)</f>
        <v>4.7212234226325602</v>
      </c>
      <c r="F31" s="34">
        <f>SUM(F29:F30)</f>
        <v>2896</v>
      </c>
      <c r="G31" s="105">
        <f>($E$29*G29+$E$30*G30)/$E$31</f>
        <v>10.233414874035715</v>
      </c>
      <c r="H31" s="106">
        <f t="shared" ref="H31:M31" si="0">($E$29*H29+$E$30*H30)/$E$31</f>
        <v>8.7970396727905662</v>
      </c>
      <c r="I31" s="106">
        <f t="shared" si="0"/>
        <v>7.362646924774177</v>
      </c>
      <c r="J31" s="106">
        <f t="shared" si="0"/>
        <v>4.3457706746392812</v>
      </c>
      <c r="K31" s="106">
        <f t="shared" si="0"/>
        <v>3.8672322646345085</v>
      </c>
      <c r="L31" s="107">
        <f t="shared" si="0"/>
        <v>1.7248298894977168</v>
      </c>
      <c r="M31" s="107">
        <f t="shared" si="0"/>
        <v>3.0096515835117246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48" t="s">
        <v>36</v>
      </c>
      <c r="B33" s="249"/>
      <c r="C33" s="249"/>
      <c r="D33" s="250"/>
      <c r="E33" s="63">
        <f>E31+E27</f>
        <v>149.19893506478377</v>
      </c>
      <c r="F33" s="34">
        <f>F31+F27</f>
        <v>139075</v>
      </c>
      <c r="G33" s="76">
        <f>($E$27*G27+$E$31*G31)/$E$33</f>
        <v>4.0180669499615052</v>
      </c>
      <c r="H33" s="76">
        <f>($E$27*H27+$E$31*H31)/$E$33</f>
        <v>6.2550814937766894</v>
      </c>
      <c r="I33" s="76">
        <f>($E$27*I27+$E$31*I31)/$E$33</f>
        <v>5.970512693100912</v>
      </c>
      <c r="J33" s="76">
        <f t="shared" ref="J33:M33" si="1">($E$27*J27+$E$31*J31)/$E$33</f>
        <v>4.5099100720249741</v>
      </c>
      <c r="K33" s="76">
        <f t="shared" si="1"/>
        <v>5.1321153470132401</v>
      </c>
      <c r="L33" s="76">
        <f>($E$27*L27+$E$31*L31)/$E$33</f>
        <v>2.4373565672463107</v>
      </c>
      <c r="M33" s="76">
        <f t="shared" si="1"/>
        <v>4.0893762228635655</v>
      </c>
    </row>
    <row r="34" spans="1:13" s="20" customFormat="1" ht="26.25" customHeight="1" x14ac:dyDescent="0.2">
      <c r="A34" s="227" t="s">
        <v>37</v>
      </c>
      <c r="B34" s="227"/>
      <c r="C34" s="227"/>
      <c r="D34" s="227"/>
      <c r="E34" s="65">
        <f>SUM(E7,E14,E33)</f>
        <v>343.05210314116408</v>
      </c>
      <c r="F34" s="48">
        <f>SUM(F7,F14, F33)</f>
        <v>268260</v>
      </c>
      <c r="G34" s="185"/>
      <c r="H34" s="228"/>
      <c r="I34" s="229"/>
      <c r="J34" s="229"/>
      <c r="K34" s="229"/>
      <c r="L34" s="229"/>
      <c r="M34" s="23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66.905000000000001</v>
      </c>
      <c r="F37" s="89">
        <v>12896</v>
      </c>
      <c r="G37" s="90">
        <v>2.27</v>
      </c>
      <c r="H37" s="90">
        <v>2.81</v>
      </c>
      <c r="I37" s="90">
        <v>2.9</v>
      </c>
      <c r="J37" s="90">
        <v>2.56</v>
      </c>
      <c r="K37" s="90">
        <v>3.17</v>
      </c>
      <c r="L37" s="90">
        <v>2.89</v>
      </c>
      <c r="M37" s="91">
        <v>7.07</v>
      </c>
    </row>
    <row r="38" spans="1:13" ht="31.5" customHeight="1" x14ac:dyDescent="0.2">
      <c r="A38" s="231" t="s">
        <v>26</v>
      </c>
      <c r="B38" s="232"/>
      <c r="C38" s="232"/>
      <c r="D38" s="233"/>
      <c r="E38" s="96">
        <f>E34+E37</f>
        <v>409.95710314116411</v>
      </c>
      <c r="F38" s="97">
        <f>F34+F37</f>
        <v>281156</v>
      </c>
      <c r="G38" s="98"/>
      <c r="H38" s="99"/>
      <c r="I38" s="99"/>
      <c r="J38" s="99"/>
      <c r="K38" s="99"/>
      <c r="L38" s="99"/>
      <c r="M38" s="99"/>
    </row>
    <row r="39" spans="1:13" ht="41.25" customHeight="1" x14ac:dyDescent="0.2">
      <c r="A39" s="234" t="s">
        <v>44</v>
      </c>
      <c r="B39" s="235"/>
      <c r="C39" s="235"/>
      <c r="D39" s="235"/>
      <c r="E39" s="235"/>
      <c r="F39" s="235"/>
      <c r="G39" s="235"/>
      <c r="H39" s="235"/>
      <c r="I39" s="235"/>
      <c r="J39" s="235"/>
      <c r="K39" s="235"/>
      <c r="L39" s="235"/>
      <c r="M39" s="236"/>
    </row>
    <row r="40" spans="1:13" s="4" customFormat="1" ht="24" customHeight="1" x14ac:dyDescent="0.2">
      <c r="A40" s="237" t="s">
        <v>24</v>
      </c>
      <c r="B40" s="238"/>
      <c r="C40" s="238"/>
      <c r="D40" s="238"/>
      <c r="E40" s="238"/>
      <c r="F40" s="238"/>
      <c r="G40" s="238"/>
      <c r="H40" s="238"/>
      <c r="I40" s="238"/>
      <c r="J40" s="238"/>
      <c r="K40" s="238"/>
      <c r="L40" s="238"/>
      <c r="M40" s="239"/>
    </row>
    <row r="41" spans="1:13" s="4" customFormat="1" ht="24" customHeight="1" x14ac:dyDescent="0.2">
      <c r="A41" s="186" t="s">
        <v>42</v>
      </c>
      <c r="B41" s="187"/>
      <c r="C41" s="187"/>
      <c r="D41" s="187"/>
      <c r="E41" s="187"/>
      <c r="F41" s="187"/>
      <c r="G41" s="187"/>
      <c r="H41" s="187"/>
      <c r="I41" s="187"/>
      <c r="J41" s="187"/>
      <c r="K41" s="187"/>
      <c r="L41" s="187"/>
      <c r="M41" s="188"/>
    </row>
    <row r="42" spans="1:13" ht="22.5" customHeight="1" x14ac:dyDescent="0.2">
      <c r="B42" s="11"/>
      <c r="C42" s="11"/>
      <c r="D42" s="11"/>
      <c r="E42" s="240" t="s">
        <v>39</v>
      </c>
      <c r="F42" s="241"/>
      <c r="G42" s="79">
        <f t="shared" ref="G42:M42" si="2">($E$14*G14+$E$27*G27+$E$31*G31+$E$37*G37)/$E$38</f>
        <v>2.7390168922253424</v>
      </c>
      <c r="H42" s="79">
        <f t="shared" si="2"/>
        <v>3.6784341669087506</v>
      </c>
      <c r="I42" s="79">
        <f t="shared" si="2"/>
        <v>4.0643267134010364</v>
      </c>
      <c r="J42" s="79">
        <f t="shared" si="2"/>
        <v>3.2399692276461667</v>
      </c>
      <c r="K42" s="79">
        <f t="shared" si="2"/>
        <v>3.8050517742191134</v>
      </c>
      <c r="L42" s="79">
        <f t="shared" si="2"/>
        <v>2.8800520793097344</v>
      </c>
      <c r="M42" s="79">
        <f t="shared" si="2"/>
        <v>4.9401329797061155</v>
      </c>
    </row>
    <row r="43" spans="1:13" ht="16.5" customHeight="1" x14ac:dyDescent="0.2">
      <c r="B43" s="10"/>
      <c r="C43" s="10"/>
      <c r="D43" s="10"/>
      <c r="E43" s="16"/>
      <c r="F43" s="100" t="s">
        <v>45</v>
      </c>
      <c r="G43" s="80"/>
      <c r="H43" s="80">
        <f>H42-'Aug-2017'!H42</f>
        <v>0.78978554346622865</v>
      </c>
      <c r="I43" s="80">
        <f>I42-'Aug-2017'!I42</f>
        <v>1.1088922962123471</v>
      </c>
      <c r="J43" s="80">
        <f>J42-'Aug-2017'!J42</f>
        <v>0.21755627829524249</v>
      </c>
      <c r="K43" s="80">
        <f>K42-'Aug-2017'!K42</f>
        <v>-2.9302940912740549E-2</v>
      </c>
      <c r="L43" s="80">
        <f>L42-'Aug-2017'!L42</f>
        <v>-4.42077980611848E-2</v>
      </c>
      <c r="M43" s="80">
        <f>M42-'Aug-2017'!M42</f>
        <v>3.5728846987961305E-2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87</v>
      </c>
      <c r="B47" s="81"/>
      <c r="C47" s="81"/>
      <c r="D47" s="20"/>
      <c r="E47" s="82">
        <f>E38-'Dec-2016'!E37</f>
        <v>29.36069095990706</v>
      </c>
      <c r="F47" s="83">
        <f>E47/'Dec-2016'!E37</f>
        <v>7.7143898418895726E-2</v>
      </c>
      <c r="H47" s="6"/>
      <c r="I47" s="6"/>
      <c r="J47" s="6"/>
      <c r="K47" s="6"/>
      <c r="L47" s="6"/>
      <c r="M47" s="6"/>
    </row>
    <row r="48" spans="1:13" x14ac:dyDescent="0.2">
      <c r="A48" s="20" t="s">
        <v>88</v>
      </c>
      <c r="B48" s="81"/>
      <c r="C48" s="81"/>
      <c r="D48" s="20"/>
      <c r="E48" s="84">
        <f>F38-'Dec-2016'!F37</f>
        <v>8919</v>
      </c>
      <c r="F48" s="83">
        <f>E48/'Dec-2016'!F37</f>
        <v>3.2761894966518143E-2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91</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89" t="s">
        <v>3</v>
      </c>
      <c r="I3" s="189" t="s">
        <v>4</v>
      </c>
      <c r="J3" s="189" t="s">
        <v>5</v>
      </c>
      <c r="K3" s="189" t="s">
        <v>6</v>
      </c>
      <c r="L3" s="66" t="s">
        <v>41</v>
      </c>
      <c r="M3" s="190"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4.9361400000000003E-3</v>
      </c>
      <c r="F6" s="59">
        <v>6</v>
      </c>
      <c r="G6" s="68">
        <v>-0.11023992304566299</v>
      </c>
      <c r="H6" s="85">
        <v>3.7853224465429935</v>
      </c>
      <c r="I6" s="85" t="s">
        <v>65</v>
      </c>
      <c r="J6" s="85" t="s">
        <v>65</v>
      </c>
      <c r="K6" s="85" t="s">
        <v>65</v>
      </c>
      <c r="L6" s="85" t="s">
        <v>65</v>
      </c>
      <c r="M6" s="85">
        <v>-1.5988651321938829</v>
      </c>
    </row>
    <row r="7" spans="1:13" ht="21" customHeight="1" x14ac:dyDescent="0.2">
      <c r="A7" s="242" t="s">
        <v>55</v>
      </c>
      <c r="B7" s="243"/>
      <c r="C7" s="243"/>
      <c r="D7" s="244"/>
      <c r="E7" s="130">
        <f>SUM(E6:E6)</f>
        <v>4.9361400000000003E-3</v>
      </c>
      <c r="F7" s="131">
        <f>SUM(F6:F6)</f>
        <v>6</v>
      </c>
      <c r="G7" s="102">
        <f>G6</f>
        <v>-0.11023992304566299</v>
      </c>
      <c r="H7" s="102">
        <f>H6</f>
        <v>3.7853224465429935</v>
      </c>
      <c r="I7" s="103"/>
      <c r="J7" s="103"/>
      <c r="K7" s="103"/>
      <c r="L7" s="103"/>
      <c r="M7" s="104">
        <f>M6</f>
        <v>-1.5988651321938829</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28.652999999999999</v>
      </c>
      <c r="F10" s="59">
        <v>29531</v>
      </c>
      <c r="G10" s="68">
        <v>2.79</v>
      </c>
      <c r="H10" s="85">
        <v>3.52</v>
      </c>
      <c r="I10" s="85">
        <v>2.5099999999999998</v>
      </c>
      <c r="J10" s="85">
        <v>2.35</v>
      </c>
      <c r="K10" s="85">
        <v>3.01</v>
      </c>
      <c r="L10" s="85">
        <v>2.96</v>
      </c>
      <c r="M10" s="85">
        <v>5.12</v>
      </c>
    </row>
    <row r="11" spans="1:13" s="2" customFormat="1" ht="12.75" customHeight="1" x14ac:dyDescent="0.2">
      <c r="A11" s="53" t="s">
        <v>89</v>
      </c>
      <c r="B11" s="12" t="s">
        <v>8</v>
      </c>
      <c r="C11" s="12" t="s">
        <v>18</v>
      </c>
      <c r="D11" s="24">
        <v>40834</v>
      </c>
      <c r="E11" s="108">
        <v>14.511448229999999</v>
      </c>
      <c r="F11" s="109">
        <v>10297</v>
      </c>
      <c r="G11" s="69">
        <v>2.59</v>
      </c>
      <c r="H11" s="69">
        <v>2.76</v>
      </c>
      <c r="I11" s="69">
        <v>1.930913528074</v>
      </c>
      <c r="J11" s="69">
        <v>2.0887179778729998</v>
      </c>
      <c r="K11" s="69">
        <v>2.4517936987539999</v>
      </c>
      <c r="L11" s="69" t="s">
        <v>66</v>
      </c>
      <c r="M11" s="70">
        <v>3.314378848784</v>
      </c>
    </row>
    <row r="12" spans="1:13" s="2" customFormat="1" ht="12.75" customHeight="1" x14ac:dyDescent="0.2">
      <c r="A12" s="53" t="s">
        <v>30</v>
      </c>
      <c r="B12" s="12" t="s">
        <v>8</v>
      </c>
      <c r="C12" s="12" t="s">
        <v>18</v>
      </c>
      <c r="D12" s="24">
        <v>36738</v>
      </c>
      <c r="E12" s="87">
        <v>100.73988546</v>
      </c>
      <c r="F12" s="25">
        <v>48932</v>
      </c>
      <c r="G12" s="101">
        <v>2.2599999999999998</v>
      </c>
      <c r="H12" s="101">
        <v>2.21</v>
      </c>
      <c r="I12" s="92">
        <v>2.4900000000000002</v>
      </c>
      <c r="J12" s="92">
        <v>2.82</v>
      </c>
      <c r="K12" s="101">
        <v>3.05</v>
      </c>
      <c r="L12" s="101">
        <v>3.7</v>
      </c>
      <c r="M12" s="101">
        <v>4.57</v>
      </c>
    </row>
    <row r="13" spans="1:13" ht="12.75" customHeight="1" x14ac:dyDescent="0.2">
      <c r="A13" s="54" t="s">
        <v>11</v>
      </c>
      <c r="B13" s="26" t="s">
        <v>8</v>
      </c>
      <c r="C13" s="26" t="s">
        <v>18</v>
      </c>
      <c r="D13" s="27">
        <v>37816</v>
      </c>
      <c r="E13" s="111">
        <v>53.242511983338403</v>
      </c>
      <c r="F13" s="112">
        <v>49995</v>
      </c>
      <c r="G13" s="113">
        <v>2.6489841829272276</v>
      </c>
      <c r="H13" s="113">
        <v>2.7911975358588137</v>
      </c>
      <c r="I13" s="113">
        <v>2.1071209572440575</v>
      </c>
      <c r="J13" s="113">
        <v>2.33137837708981</v>
      </c>
      <c r="K13" s="13">
        <v>3.1618183889947193</v>
      </c>
      <c r="L13" s="110">
        <v>2.8050656120273354</v>
      </c>
      <c r="M13" s="13">
        <v>2.9306999113458465</v>
      </c>
    </row>
    <row r="14" spans="1:13" s="20" customFormat="1" ht="23.25" customHeight="1" x14ac:dyDescent="0.2">
      <c r="A14" s="245" t="s">
        <v>35</v>
      </c>
      <c r="B14" s="246"/>
      <c r="C14" s="246"/>
      <c r="D14" s="247"/>
      <c r="E14" s="58">
        <f>SUM(E10:E13)</f>
        <v>197.14684567333839</v>
      </c>
      <c r="F14" s="41">
        <f>SUM(F10:F13)</f>
        <v>138755</v>
      </c>
      <c r="G14" s="102">
        <f>($E$10*G10+$E$11*G11+$E$12*G12+$E$13*G13+$E$37*G37)/($E$14+$E$37)</f>
        <v>2.571657765805814</v>
      </c>
      <c r="H14" s="103">
        <f>($E$10*H10+$E$11*H11+$E$12*H12+$E$13*H13+$E$37*H37)/($E$14+$E$37)</f>
        <v>2.7867514502950317</v>
      </c>
      <c r="I14" s="103">
        <f>($E$10*I10+$E$11*I11+$E$12*I12+$E$13*I13+$E$37*I37)/($E$14+$E$37)</f>
        <v>2.4454979929919038</v>
      </c>
      <c r="J14" s="103">
        <f>($E$10*J10+$E$11*J11+$E$12*J12+$E$13*J13+$E$37*J37)/($E$14+$E$37)</f>
        <v>2.5847643728967205</v>
      </c>
      <c r="K14" s="103">
        <f>($E$10*K10+$E$11*K11+$E$12*K12+$E$13*K13+$E$37*K37)/($E$14+$E$37)</f>
        <v>3.0709897543489553</v>
      </c>
      <c r="L14" s="103">
        <f>($E$10*L10+$E$12*L12+$E$13*L13+$E$37*L37)/($E$10+$E$12+$E$13+$E$37)</f>
        <v>3.1956176784733827</v>
      </c>
      <c r="M14" s="104">
        <f>($E$10*M10+$E$11*M11+$E$12*M12+$E$13*M13+$E$37*M37)/($E$14+$E$37)</f>
        <v>4.8772073108481582</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13.569000000000001</v>
      </c>
      <c r="F17" s="59">
        <v>22967</v>
      </c>
      <c r="G17" s="68">
        <v>4.3499999999999996</v>
      </c>
      <c r="H17" s="85">
        <v>5.73</v>
      </c>
      <c r="I17" s="85">
        <v>2.88</v>
      </c>
      <c r="J17" s="85">
        <v>3.32</v>
      </c>
      <c r="K17" s="85">
        <v>3.83</v>
      </c>
      <c r="L17" s="85">
        <v>2.94</v>
      </c>
      <c r="M17" s="85">
        <v>5.1100000000000003</v>
      </c>
    </row>
    <row r="18" spans="1:13" x14ac:dyDescent="0.2">
      <c r="A18" s="56" t="s">
        <v>74</v>
      </c>
      <c r="B18" s="12" t="s">
        <v>8</v>
      </c>
      <c r="C18" s="12" t="s">
        <v>25</v>
      </c>
      <c r="D18" s="23">
        <v>42285</v>
      </c>
      <c r="E18" s="86">
        <v>3.5733999999999999E-4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0.39812476000000002</v>
      </c>
      <c r="F19" s="25">
        <v>474</v>
      </c>
      <c r="G19" s="69">
        <v>4.137577743243348</v>
      </c>
      <c r="H19" s="69">
        <v>5.4696352879507693</v>
      </c>
      <c r="I19" s="69">
        <v>2.7422782093003528</v>
      </c>
      <c r="J19" s="69">
        <v>2.4525022769895655</v>
      </c>
      <c r="K19" s="69">
        <v>4.0209410530538392</v>
      </c>
      <c r="L19" s="110" t="s">
        <v>65</v>
      </c>
      <c r="M19" s="69">
        <v>4.4876732025799226</v>
      </c>
    </row>
    <row r="20" spans="1:13" ht="13.5" customHeight="1" x14ac:dyDescent="0.2">
      <c r="A20" s="56" t="s">
        <v>50</v>
      </c>
      <c r="B20" s="12" t="s">
        <v>8</v>
      </c>
      <c r="C20" s="12" t="s">
        <v>21</v>
      </c>
      <c r="D20" s="23">
        <v>39514</v>
      </c>
      <c r="E20" s="87">
        <v>6.2496469999999998E-2</v>
      </c>
      <c r="F20" s="25">
        <v>98</v>
      </c>
      <c r="G20" s="69">
        <v>7.0414905095723901</v>
      </c>
      <c r="H20" s="69">
        <v>9.39674208340886</v>
      </c>
      <c r="I20" s="69">
        <v>4.4206609054684654</v>
      </c>
      <c r="J20" s="69">
        <v>2.9565830725133413</v>
      </c>
      <c r="K20" s="69">
        <v>3.4566797383131398</v>
      </c>
      <c r="L20" s="110" t="s">
        <v>65</v>
      </c>
      <c r="M20" s="69">
        <v>3.8744752717902564</v>
      </c>
    </row>
    <row r="21" spans="1:13" ht="12.75" customHeight="1" x14ac:dyDescent="0.2">
      <c r="A21" s="56" t="s">
        <v>51</v>
      </c>
      <c r="B21" s="12" t="s">
        <v>8</v>
      </c>
      <c r="C21" s="12" t="s">
        <v>16</v>
      </c>
      <c r="D21" s="23">
        <v>39514</v>
      </c>
      <c r="E21" s="87">
        <v>0.67697498</v>
      </c>
      <c r="F21" s="25">
        <v>1681</v>
      </c>
      <c r="G21" s="69">
        <v>5.5494853840091452</v>
      </c>
      <c r="H21" s="69">
        <v>6.9535361463497924</v>
      </c>
      <c r="I21" s="69">
        <v>3.2644116061128825</v>
      </c>
      <c r="J21" s="69">
        <v>3.8227964580541451</v>
      </c>
      <c r="K21" s="69">
        <v>4.0714353329605713</v>
      </c>
      <c r="L21" s="110" t="s">
        <v>65</v>
      </c>
      <c r="M21" s="69">
        <v>4.752340702480562</v>
      </c>
    </row>
    <row r="22" spans="1:13" ht="12.75" customHeight="1" x14ac:dyDescent="0.2">
      <c r="A22" s="56" t="s">
        <v>54</v>
      </c>
      <c r="B22" s="12" t="s">
        <v>8</v>
      </c>
      <c r="C22" s="12" t="s">
        <v>16</v>
      </c>
      <c r="D22" s="23">
        <v>42285</v>
      </c>
      <c r="E22" s="87">
        <v>3.4984849999999998E-2</v>
      </c>
      <c r="F22" s="25">
        <v>17</v>
      </c>
      <c r="G22" s="69">
        <v>2.628478067236939</v>
      </c>
      <c r="H22" s="69">
        <v>1.9216996996163305</v>
      </c>
      <c r="I22" s="69" t="s">
        <v>65</v>
      </c>
      <c r="J22" s="69" t="s">
        <v>65</v>
      </c>
      <c r="K22" s="69" t="s">
        <v>65</v>
      </c>
      <c r="L22" s="110" t="s">
        <v>65</v>
      </c>
      <c r="M22" s="69">
        <v>0.9409923502030404</v>
      </c>
    </row>
    <row r="23" spans="1:13" ht="12.75" customHeight="1" x14ac:dyDescent="0.2">
      <c r="A23" s="53" t="s">
        <v>90</v>
      </c>
      <c r="B23" s="12" t="s">
        <v>8</v>
      </c>
      <c r="C23" s="12" t="s">
        <v>19</v>
      </c>
      <c r="D23" s="24">
        <v>40834</v>
      </c>
      <c r="E23" s="108">
        <v>8.8409651999999994</v>
      </c>
      <c r="F23" s="109">
        <v>6087</v>
      </c>
      <c r="G23" s="69">
        <v>6.18</v>
      </c>
      <c r="H23" s="69">
        <v>9.11</v>
      </c>
      <c r="I23" s="110">
        <v>3.868935318838</v>
      </c>
      <c r="J23" s="110">
        <v>4.8962738034279996</v>
      </c>
      <c r="K23" s="110">
        <v>5.3440674069340002</v>
      </c>
      <c r="L23" s="110" t="s">
        <v>66</v>
      </c>
      <c r="M23" s="69">
        <v>5.2341957223259996</v>
      </c>
    </row>
    <row r="24" spans="1:13" x14ac:dyDescent="0.2">
      <c r="A24" s="53" t="s">
        <v>31</v>
      </c>
      <c r="B24" s="12" t="s">
        <v>8</v>
      </c>
      <c r="C24" s="12" t="s">
        <v>16</v>
      </c>
      <c r="D24" s="24">
        <v>38245</v>
      </c>
      <c r="E24" s="87">
        <v>44.623083880000003</v>
      </c>
      <c r="F24" s="25">
        <v>37069</v>
      </c>
      <c r="G24" s="101">
        <v>3.47</v>
      </c>
      <c r="H24" s="101">
        <v>4.59</v>
      </c>
      <c r="I24" s="92">
        <v>3.29</v>
      </c>
      <c r="J24" s="101">
        <v>3.85</v>
      </c>
      <c r="K24" s="92">
        <v>4.2699999999999996</v>
      </c>
      <c r="L24" s="92">
        <v>3.7</v>
      </c>
      <c r="M24" s="92">
        <v>4.9000000000000004</v>
      </c>
    </row>
    <row r="25" spans="1:13" ht="12.75" customHeight="1" x14ac:dyDescent="0.2">
      <c r="A25" s="55" t="s">
        <v>13</v>
      </c>
      <c r="B25" s="22" t="s">
        <v>8</v>
      </c>
      <c r="C25" s="22" t="s">
        <v>20</v>
      </c>
      <c r="D25" s="23">
        <v>37834</v>
      </c>
      <c r="E25" s="111">
        <v>62.2583357456936</v>
      </c>
      <c r="F25" s="112">
        <v>2290</v>
      </c>
      <c r="G25" s="113">
        <v>5.9371430237439071</v>
      </c>
      <c r="H25" s="113">
        <v>8.1726486164948255</v>
      </c>
      <c r="I25" s="113">
        <v>5.0963054351441439</v>
      </c>
      <c r="J25" s="113">
        <v>5.2170564835102518</v>
      </c>
      <c r="K25" s="13">
        <v>5.9380015222300297</v>
      </c>
      <c r="L25" s="110">
        <v>1.8264739588609968</v>
      </c>
      <c r="M25" s="13">
        <v>4.1201644205878463</v>
      </c>
    </row>
    <row r="26" spans="1:13" ht="12.75" customHeight="1" x14ac:dyDescent="0.2">
      <c r="A26" s="56" t="s">
        <v>28</v>
      </c>
      <c r="B26" s="22" t="s">
        <v>8</v>
      </c>
      <c r="C26" s="22" t="s">
        <v>25</v>
      </c>
      <c r="D26" s="23">
        <v>39078</v>
      </c>
      <c r="E26" s="111">
        <v>17.841145447318802</v>
      </c>
      <c r="F26" s="112">
        <v>18504</v>
      </c>
      <c r="G26" s="113">
        <v>10.232724680950401</v>
      </c>
      <c r="H26" s="113">
        <v>15.947617848165741</v>
      </c>
      <c r="I26" s="113">
        <v>8.0090279549508647</v>
      </c>
      <c r="J26" s="113">
        <v>8.019566482973417</v>
      </c>
      <c r="K26" s="13">
        <v>9.47424198136002</v>
      </c>
      <c r="L26" s="69">
        <v>1.0752913273367026</v>
      </c>
      <c r="M26" s="13">
        <v>1.7064164699450712</v>
      </c>
    </row>
    <row r="27" spans="1:13" ht="12.75" customHeight="1" x14ac:dyDescent="0.2">
      <c r="A27" s="30" t="s">
        <v>34</v>
      </c>
      <c r="B27" s="31" t="s">
        <v>8</v>
      </c>
      <c r="C27" s="31"/>
      <c r="D27" s="32"/>
      <c r="E27" s="62">
        <f>SUM(E17:E26)</f>
        <v>148.3054686730124</v>
      </c>
      <c r="F27" s="33">
        <f>SUM(F17:F26)</f>
        <v>89190</v>
      </c>
      <c r="G27" s="105">
        <f>($E$17*G17+$E$19*G19+$E$20*G20+$E$21*G21+$E$23*G23+$E$24*G24+$E$25*G25+$E$26*G26+$E$22*G22)/($E$27)</f>
        <v>5.5739060508551521</v>
      </c>
      <c r="H27" s="105">
        <f>($E$17*H17+$E$19*H19+$E$20*H20+$E$21*H21+$E$23*H23+$E$24*H24+$E$25*H25+$E$26*H26)/($E$27-$E$22)</f>
        <v>7.8499981215065615</v>
      </c>
      <c r="I27" s="105">
        <f>($E$17*I17+$E$19*I19+$E$20*I20+$E$21*I21+$E$23*I23+$E$24*I24+$E$25*I25+$E$26*I26)/($E$27-$E$22)</f>
        <v>4.6121754503308505</v>
      </c>
      <c r="J27" s="105">
        <f>($E$17*J17+$E$19*J19+$E$20*J20+$E$21*J21+$E$23*J23+$E$24*J24+$E$25*J25+$E$26*J26)/($E$27-$E$22)</f>
        <v>4.9353609836502041</v>
      </c>
      <c r="K27" s="105">
        <f>($E$17*K17+$E$19*K19+$E$20*K20+$E$21*K21+$E$23*K23+$E$24*K24+$E$25*K25+$E$26*K26)/($E$27-$E$22)</f>
        <v>5.6184553972422329</v>
      </c>
      <c r="L27" s="106">
        <f>($E$17*L17+$E$25*L25+$E$24*L24+$E$26*L26)/($E$17+$E$25+$E$24+$E$26)</f>
        <v>2.4433589142504335</v>
      </c>
      <c r="M27" s="107">
        <f>($E$17*M17+$E$19*M19+$E$20*M20+$E$21*M21+$E$23*M23+$E$24*M24+$E$25*M25+$E$26*M26+$E$22*M22)/$E$27</f>
        <v>4.2244158909296665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1.01</v>
      </c>
      <c r="F29" s="59">
        <v>596</v>
      </c>
      <c r="G29" s="68">
        <v>5.28</v>
      </c>
      <c r="H29" s="70">
        <v>3.75</v>
      </c>
      <c r="I29" s="70">
        <v>3</v>
      </c>
      <c r="J29" s="70">
        <v>2.1800000000000002</v>
      </c>
      <c r="K29" s="70">
        <v>1.77</v>
      </c>
      <c r="L29" s="70">
        <v>2.78</v>
      </c>
      <c r="M29" s="85">
        <v>3.9</v>
      </c>
    </row>
    <row r="30" spans="1:13" ht="12.75" customHeight="1" x14ac:dyDescent="0.2">
      <c r="A30" s="55" t="s">
        <v>14</v>
      </c>
      <c r="B30" s="22" t="s">
        <v>9</v>
      </c>
      <c r="C30" s="22" t="s">
        <v>20</v>
      </c>
      <c r="D30" s="23">
        <v>37816</v>
      </c>
      <c r="E30" s="111">
        <v>3.8753135850429601</v>
      </c>
      <c r="F30" s="112">
        <v>41329</v>
      </c>
      <c r="G30" s="13">
        <v>13.503102149537337</v>
      </c>
      <c r="H30" s="13">
        <v>13.586543261732009</v>
      </c>
      <c r="I30" s="13">
        <v>7.633874579521116</v>
      </c>
      <c r="J30" s="13">
        <v>5.2079107648440148</v>
      </c>
      <c r="K30" s="13">
        <v>4.7926760126928425</v>
      </c>
      <c r="L30" s="110">
        <v>1.4122862784591295</v>
      </c>
      <c r="M30" s="13">
        <v>2.8743593636473275</v>
      </c>
    </row>
    <row r="31" spans="1:13" ht="12.75" customHeight="1" x14ac:dyDescent="0.2">
      <c r="A31" s="30" t="s">
        <v>34</v>
      </c>
      <c r="B31" s="31" t="s">
        <v>9</v>
      </c>
      <c r="C31" s="35"/>
      <c r="D31" s="36"/>
      <c r="E31" s="63">
        <f>SUM(E29:E30)</f>
        <v>4.8853135850429599</v>
      </c>
      <c r="F31" s="34">
        <f>SUM(F29:F30)</f>
        <v>41925</v>
      </c>
      <c r="G31" s="105">
        <f>($E$29*G29+$E$30*G30)/$E$31</f>
        <v>11.803040725341233</v>
      </c>
      <c r="H31" s="106">
        <f t="shared" ref="H31:M31" si="0">($E$29*H29+$E$30*H30)/$E$31</f>
        <v>11.55291563038274</v>
      </c>
      <c r="I31" s="106">
        <f t="shared" si="0"/>
        <v>6.6758576080731773</v>
      </c>
      <c r="J31" s="106">
        <f t="shared" si="0"/>
        <v>4.581914128342417</v>
      </c>
      <c r="K31" s="106">
        <f t="shared" si="0"/>
        <v>4.1677616198549625</v>
      </c>
      <c r="L31" s="107">
        <f t="shared" si="0"/>
        <v>1.6950502883244514</v>
      </c>
      <c r="M31" s="107">
        <f t="shared" si="0"/>
        <v>3.0864024648082715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48" t="s">
        <v>36</v>
      </c>
      <c r="B33" s="249"/>
      <c r="C33" s="249"/>
      <c r="D33" s="250"/>
      <c r="E33" s="63">
        <f>E31+E27</f>
        <v>153.19078225805535</v>
      </c>
      <c r="F33" s="34">
        <f>F31+F27</f>
        <v>131115</v>
      </c>
      <c r="G33" s="76">
        <f>($E$27*G27+$E$31*G31)/$E$33</f>
        <v>5.7725555766279655</v>
      </c>
      <c r="H33" s="76">
        <f>($E$27*H27+$E$31*H31)/$E$33</f>
        <v>7.9680856000333904</v>
      </c>
      <c r="I33" s="76">
        <f>($E$27*I27+$E$31*I31)/$E$33</f>
        <v>4.6779870764079758</v>
      </c>
      <c r="J33" s="76">
        <f t="shared" ref="J33:M33" si="1">($E$27*J27+$E$31*J31)/$E$33</f>
        <v>4.9240894260644668</v>
      </c>
      <c r="K33" s="76">
        <f t="shared" si="1"/>
        <v>5.5721922088575111</v>
      </c>
      <c r="L33" s="76">
        <f>($E$27*L27+$E$31*L31)/$E$33</f>
        <v>2.4194950613334689</v>
      </c>
      <c r="M33" s="76">
        <f t="shared" si="1"/>
        <v>4.1881242004725552</v>
      </c>
    </row>
    <row r="34" spans="1:13" s="20" customFormat="1" ht="26.25" customHeight="1" x14ac:dyDescent="0.2">
      <c r="A34" s="227" t="s">
        <v>37</v>
      </c>
      <c r="B34" s="227"/>
      <c r="C34" s="227"/>
      <c r="D34" s="227"/>
      <c r="E34" s="65">
        <f>SUM(E7,E14,E33)</f>
        <v>350.34256407139378</v>
      </c>
      <c r="F34" s="48">
        <f>SUM(F7,F14, F33)</f>
        <v>269876</v>
      </c>
      <c r="G34" s="191"/>
      <c r="H34" s="228"/>
      <c r="I34" s="229"/>
      <c r="J34" s="229"/>
      <c r="K34" s="229"/>
      <c r="L34" s="229"/>
      <c r="M34" s="23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67.317999999999998</v>
      </c>
      <c r="F37" s="89">
        <v>12902</v>
      </c>
      <c r="G37" s="90">
        <v>2.88</v>
      </c>
      <c r="H37" s="90">
        <v>3.34</v>
      </c>
      <c r="I37" s="90">
        <v>2.73</v>
      </c>
      <c r="J37" s="90">
        <v>2.64</v>
      </c>
      <c r="K37" s="90">
        <v>3.19</v>
      </c>
      <c r="L37" s="90">
        <v>2.85</v>
      </c>
      <c r="M37" s="91">
        <v>7.11</v>
      </c>
    </row>
    <row r="38" spans="1:13" ht="31.5" customHeight="1" x14ac:dyDescent="0.2">
      <c r="A38" s="231" t="s">
        <v>26</v>
      </c>
      <c r="B38" s="232"/>
      <c r="C38" s="232"/>
      <c r="D38" s="233"/>
      <c r="E38" s="96">
        <f>E34+E37</f>
        <v>417.66056407139376</v>
      </c>
      <c r="F38" s="97">
        <f>F34+F37</f>
        <v>282778</v>
      </c>
      <c r="G38" s="98"/>
      <c r="H38" s="99"/>
      <c r="I38" s="99"/>
      <c r="J38" s="99"/>
      <c r="K38" s="99"/>
      <c r="L38" s="99"/>
      <c r="M38" s="99"/>
    </row>
    <row r="39" spans="1:13" ht="41.25" customHeight="1" x14ac:dyDescent="0.2">
      <c r="A39" s="234" t="s">
        <v>44</v>
      </c>
      <c r="B39" s="235"/>
      <c r="C39" s="235"/>
      <c r="D39" s="235"/>
      <c r="E39" s="235"/>
      <c r="F39" s="235"/>
      <c r="G39" s="235"/>
      <c r="H39" s="235"/>
      <c r="I39" s="235"/>
      <c r="J39" s="235"/>
      <c r="K39" s="235"/>
      <c r="L39" s="235"/>
      <c r="M39" s="236"/>
    </row>
    <row r="40" spans="1:13" s="4" customFormat="1" ht="24" customHeight="1" x14ac:dyDescent="0.2">
      <c r="A40" s="237" t="s">
        <v>24</v>
      </c>
      <c r="B40" s="238"/>
      <c r="C40" s="238"/>
      <c r="D40" s="238"/>
      <c r="E40" s="238"/>
      <c r="F40" s="238"/>
      <c r="G40" s="238"/>
      <c r="H40" s="238"/>
      <c r="I40" s="238"/>
      <c r="J40" s="238"/>
      <c r="K40" s="238"/>
      <c r="L40" s="238"/>
      <c r="M40" s="239"/>
    </row>
    <row r="41" spans="1:13" s="4" customFormat="1" ht="24" customHeight="1" x14ac:dyDescent="0.2">
      <c r="A41" s="192" t="s">
        <v>42</v>
      </c>
      <c r="B41" s="193"/>
      <c r="C41" s="193"/>
      <c r="D41" s="193"/>
      <c r="E41" s="193"/>
      <c r="F41" s="193"/>
      <c r="G41" s="193"/>
      <c r="H41" s="193"/>
      <c r="I41" s="193"/>
      <c r="J41" s="193"/>
      <c r="K41" s="193"/>
      <c r="L41" s="193"/>
      <c r="M41" s="194"/>
    </row>
    <row r="42" spans="1:13" ht="22.5" customHeight="1" x14ac:dyDescent="0.2">
      <c r="B42" s="11"/>
      <c r="C42" s="11"/>
      <c r="D42" s="11"/>
      <c r="E42" s="240" t="s">
        <v>39</v>
      </c>
      <c r="F42" s="241"/>
      <c r="G42" s="79">
        <f t="shared" ref="G42:M42" si="2">($E$14*G14+$E$27*G27+$E$31*G31+$E$37*G37)/$E$38</f>
        <v>3.7953603894016044</v>
      </c>
      <c r="H42" s="79">
        <f t="shared" si="2"/>
        <v>4.7763155439509699</v>
      </c>
      <c r="I42" s="79">
        <f t="shared" si="2"/>
        <v>3.3101637405501361</v>
      </c>
      <c r="J42" s="79">
        <f t="shared" si="2"/>
        <v>3.4516612245115397</v>
      </c>
      <c r="K42" s="79">
        <f t="shared" si="2"/>
        <v>4.0075338457045406</v>
      </c>
      <c r="L42" s="79">
        <f t="shared" si="2"/>
        <v>2.8552051330379276</v>
      </c>
      <c r="M42" s="79">
        <f t="shared" si="2"/>
        <v>4.9842844131606743</v>
      </c>
    </row>
    <row r="43" spans="1:13" ht="16.5" customHeight="1" x14ac:dyDescent="0.2">
      <c r="B43" s="10"/>
      <c r="C43" s="10"/>
      <c r="D43" s="10"/>
      <c r="E43" s="16"/>
      <c r="F43" s="100" t="s">
        <v>45</v>
      </c>
      <c r="G43" s="80"/>
      <c r="H43" s="80">
        <f>H42-'Aug-2017'!H42</f>
        <v>1.887666920508448</v>
      </c>
      <c r="I43" s="80">
        <f>I42-'Aug-2017'!I42</f>
        <v>0.3547293233614468</v>
      </c>
      <c r="J43" s="80">
        <f>J42-'Aug-2017'!J42</f>
        <v>0.42924827516061548</v>
      </c>
      <c r="K43" s="80">
        <f>K42-'Aug-2017'!K42</f>
        <v>0.17317913057268663</v>
      </c>
      <c r="L43" s="80">
        <f>L42-'Aug-2017'!L42</f>
        <v>-6.9054744332991636E-2</v>
      </c>
      <c r="M43" s="80">
        <f>M42-'Aug-2017'!M42</f>
        <v>7.9880280442520046E-2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92</v>
      </c>
      <c r="B47" s="81"/>
      <c r="C47" s="81"/>
      <c r="D47" s="20"/>
      <c r="E47" s="82">
        <f>E38-'Dec-2016'!E37</f>
        <v>37.064151890136714</v>
      </c>
      <c r="F47" s="83">
        <f>E47/'Dec-2016'!E37</f>
        <v>9.7384396446924745E-2</v>
      </c>
      <c r="H47" s="6"/>
      <c r="I47" s="6"/>
      <c r="J47" s="6"/>
      <c r="K47" s="6"/>
      <c r="L47" s="6"/>
      <c r="M47" s="6"/>
    </row>
    <row r="48" spans="1:13" x14ac:dyDescent="0.2">
      <c r="A48" s="20" t="s">
        <v>93</v>
      </c>
      <c r="B48" s="81"/>
      <c r="C48" s="81"/>
      <c r="D48" s="20"/>
      <c r="E48" s="84">
        <f>F38-'Dec-2016'!F37</f>
        <v>10541</v>
      </c>
      <c r="F48" s="83">
        <f>E48/'Dec-2016'!F37</f>
        <v>3.8719938876787506E-2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J24" sqref="J2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94</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99" t="s">
        <v>3</v>
      </c>
      <c r="I3" s="199" t="s">
        <v>4</v>
      </c>
      <c r="J3" s="199" t="s">
        <v>5</v>
      </c>
      <c r="K3" s="199" t="s">
        <v>6</v>
      </c>
      <c r="L3" s="66" t="s">
        <v>41</v>
      </c>
      <c r="M3" s="200"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5.0136499999999997E-3</v>
      </c>
      <c r="F6" s="59">
        <v>6</v>
      </c>
      <c r="G6" s="68">
        <v>-0.11291162782216535</v>
      </c>
      <c r="H6" s="85">
        <v>-0.36844152100452554</v>
      </c>
      <c r="I6" s="85" t="s">
        <v>65</v>
      </c>
      <c r="J6" s="85" t="s">
        <v>65</v>
      </c>
      <c r="K6" s="85" t="s">
        <v>65</v>
      </c>
      <c r="L6" s="85" t="s">
        <v>65</v>
      </c>
      <c r="M6" s="85">
        <v>-1.5271162395292248</v>
      </c>
    </row>
    <row r="7" spans="1:13" ht="21" customHeight="1" x14ac:dyDescent="0.2">
      <c r="A7" s="242" t="s">
        <v>55</v>
      </c>
      <c r="B7" s="243"/>
      <c r="C7" s="243"/>
      <c r="D7" s="244"/>
      <c r="E7" s="130">
        <f>SUM(E6:E6)</f>
        <v>5.0136499999999997E-3</v>
      </c>
      <c r="F7" s="131">
        <f>SUM(F6:F6)</f>
        <v>6</v>
      </c>
      <c r="G7" s="102">
        <f>G6</f>
        <v>-0.11291162782216535</v>
      </c>
      <c r="H7" s="102">
        <f>H6</f>
        <v>-0.36844152100452554</v>
      </c>
      <c r="I7" s="103"/>
      <c r="J7" s="103"/>
      <c r="K7" s="103"/>
      <c r="L7" s="103"/>
      <c r="M7" s="104">
        <f>M6</f>
        <v>-1.5271162395292248</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28.812999999999999</v>
      </c>
      <c r="F10" s="59">
        <v>29542</v>
      </c>
      <c r="G10" s="68">
        <v>2.44</v>
      </c>
      <c r="H10" s="85">
        <v>3.62</v>
      </c>
      <c r="I10" s="85">
        <v>2.06</v>
      </c>
      <c r="J10" s="85">
        <v>1.89</v>
      </c>
      <c r="K10" s="85">
        <v>2.81</v>
      </c>
      <c r="L10" s="85">
        <v>3.12</v>
      </c>
      <c r="M10" s="85">
        <v>5.08</v>
      </c>
    </row>
    <row r="11" spans="1:13" s="2" customFormat="1" ht="12.75" customHeight="1" x14ac:dyDescent="0.2">
      <c r="A11" s="53" t="s">
        <v>89</v>
      </c>
      <c r="B11" s="12" t="s">
        <v>8</v>
      </c>
      <c r="C11" s="12" t="s">
        <v>18</v>
      </c>
      <c r="D11" s="24">
        <v>40834</v>
      </c>
      <c r="E11" s="108">
        <v>14.902150300000001</v>
      </c>
      <c r="F11" s="109">
        <v>10512</v>
      </c>
      <c r="G11" s="69">
        <v>2.36</v>
      </c>
      <c r="H11" s="69">
        <v>3.01</v>
      </c>
      <c r="I11" s="69">
        <v>1.41</v>
      </c>
      <c r="J11" s="69">
        <v>1.62</v>
      </c>
      <c r="K11" s="69">
        <v>2.25</v>
      </c>
      <c r="L11" s="69" t="s">
        <v>66</v>
      </c>
      <c r="M11" s="70">
        <v>3.23</v>
      </c>
    </row>
    <row r="12" spans="1:13" s="2" customFormat="1" ht="12.75" customHeight="1" x14ac:dyDescent="0.2">
      <c r="A12" s="53" t="s">
        <v>30</v>
      </c>
      <c r="B12" s="12" t="s">
        <v>8</v>
      </c>
      <c r="C12" s="12" t="s">
        <v>18</v>
      </c>
      <c r="D12" s="24">
        <v>36738</v>
      </c>
      <c r="E12" s="87">
        <v>100.596029</v>
      </c>
      <c r="F12" s="25">
        <v>49048</v>
      </c>
      <c r="G12" s="101">
        <v>2.06</v>
      </c>
      <c r="H12" s="101">
        <v>3.09</v>
      </c>
      <c r="I12" s="92">
        <v>2.08</v>
      </c>
      <c r="J12" s="92">
        <v>2.67</v>
      </c>
      <c r="K12" s="101">
        <v>2.93</v>
      </c>
      <c r="L12" s="101">
        <v>3.68</v>
      </c>
      <c r="M12" s="101">
        <v>4.53</v>
      </c>
    </row>
    <row r="13" spans="1:13" ht="12.75" customHeight="1" x14ac:dyDescent="0.2">
      <c r="A13" s="54" t="s">
        <v>11</v>
      </c>
      <c r="B13" s="26" t="s">
        <v>8</v>
      </c>
      <c r="C13" s="26" t="s">
        <v>18</v>
      </c>
      <c r="D13" s="27">
        <v>37816</v>
      </c>
      <c r="E13" s="111">
        <v>54.725212334813797</v>
      </c>
      <c r="F13" s="112">
        <v>41653</v>
      </c>
      <c r="G13" s="113">
        <v>2.393917595938877</v>
      </c>
      <c r="H13" s="113">
        <v>2.8262143680280793</v>
      </c>
      <c r="I13" s="113">
        <v>1.7509644836610327</v>
      </c>
      <c r="J13" s="113">
        <v>1.916477706395181</v>
      </c>
      <c r="K13" s="13">
        <v>2.9920330837341247</v>
      </c>
      <c r="L13" s="110">
        <v>2.9682040927563769</v>
      </c>
      <c r="M13" s="13">
        <v>2.8959383799510574</v>
      </c>
    </row>
    <row r="14" spans="1:13" s="20" customFormat="1" ht="23.25" customHeight="1" x14ac:dyDescent="0.2">
      <c r="A14" s="245" t="s">
        <v>35</v>
      </c>
      <c r="B14" s="246"/>
      <c r="C14" s="246"/>
      <c r="D14" s="247"/>
      <c r="E14" s="58">
        <f>SUM(E10:E13)</f>
        <v>199.03639163481378</v>
      </c>
      <c r="F14" s="41">
        <f>SUM(F10:F13)</f>
        <v>130755</v>
      </c>
      <c r="G14" s="102">
        <f>($E$10*G10+$E$11*G11+$E$12*G12+$E$13*G13+$E$37*G37)/($E$14+$E$37)</f>
        <v>2.3202225022278373</v>
      </c>
      <c r="H14" s="103">
        <f>($E$10*H10+$E$11*H11+$E$12*H12+$E$13*H13+$E$37*H37)/($E$14+$E$37)</f>
        <v>3.2071499920168649</v>
      </c>
      <c r="I14" s="103">
        <f>($E$10*I10+$E$11*I11+$E$12*I12+$E$13*I13+$E$37*I37)/($E$14+$E$37)</f>
        <v>2.0583742128698983</v>
      </c>
      <c r="J14" s="103">
        <f>($E$10*J10+$E$11*J11+$E$12*J12+$E$13*J13+$E$37*J37)/($E$14+$E$37)</f>
        <v>2.3037380156667955</v>
      </c>
      <c r="K14" s="103">
        <f>($E$10*K10+$E$11*K11+$E$12*K12+$E$13*K13+$E$37*K37)/($E$14+$E$37)</f>
        <v>2.9093346844338868</v>
      </c>
      <c r="L14" s="103">
        <f>($E$10*L10+$E$12*L12+$E$13*L13+$E$37*L37)/($E$10+$E$12+$E$13+$E$37)</f>
        <v>3.2844612594707185</v>
      </c>
      <c r="M14" s="104">
        <f>($E$10*M10+$E$11*M11+$E$12*M12+$E$13*M13+$E$37*M37)/($E$14+$E$37)</f>
        <v>4.8135299081068235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13.555999999999999</v>
      </c>
      <c r="F17" s="59">
        <v>22962</v>
      </c>
      <c r="G17" s="68">
        <v>3.87</v>
      </c>
      <c r="H17" s="85">
        <v>5.61</v>
      </c>
      <c r="I17" s="85">
        <v>2.19</v>
      </c>
      <c r="J17" s="85">
        <v>2.74</v>
      </c>
      <c r="K17" s="85">
        <v>3.55</v>
      </c>
      <c r="L17" s="85">
        <v>3.08</v>
      </c>
      <c r="M17" s="85">
        <v>5.0599999999999996</v>
      </c>
    </row>
    <row r="18" spans="1:13" x14ac:dyDescent="0.2">
      <c r="A18" s="56" t="s">
        <v>74</v>
      </c>
      <c r="B18" s="12" t="s">
        <v>8</v>
      </c>
      <c r="C18" s="12" t="s">
        <v>25</v>
      </c>
      <c r="D18" s="23">
        <v>42285</v>
      </c>
      <c r="E18" s="86">
        <v>3.9562000000000001E-4</v>
      </c>
      <c r="F18" s="59">
        <v>4</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0.39844985999999999</v>
      </c>
      <c r="F19" s="25">
        <v>474</v>
      </c>
      <c r="G19" s="69">
        <v>3.9630590070999672</v>
      </c>
      <c r="H19" s="69">
        <v>5.2703102416332692</v>
      </c>
      <c r="I19" s="69">
        <v>2.1919610331587513</v>
      </c>
      <c r="J19" s="69">
        <v>2.3044174029292597</v>
      </c>
      <c r="K19" s="69">
        <v>3.837471448902896</v>
      </c>
      <c r="L19" s="110" t="s">
        <v>65</v>
      </c>
      <c r="M19" s="69">
        <v>4.4290925438343898</v>
      </c>
    </row>
    <row r="20" spans="1:13" ht="13.5" customHeight="1" x14ac:dyDescent="0.2">
      <c r="A20" s="56" t="s">
        <v>50</v>
      </c>
      <c r="B20" s="12" t="s">
        <v>8</v>
      </c>
      <c r="C20" s="12" t="s">
        <v>21</v>
      </c>
      <c r="D20" s="23">
        <v>39514</v>
      </c>
      <c r="E20" s="87">
        <v>6.2891669999999997E-2</v>
      </c>
      <c r="F20" s="25">
        <v>100</v>
      </c>
      <c r="G20" s="69">
        <v>7.1545690409582585</v>
      </c>
      <c r="H20" s="69">
        <v>9.5828678971549675</v>
      </c>
      <c r="I20" s="69">
        <v>3.886478675661853</v>
      </c>
      <c r="J20" s="69">
        <v>2.7332020100224508</v>
      </c>
      <c r="K20" s="69">
        <v>3.3198492054562934</v>
      </c>
      <c r="L20" s="110" t="s">
        <v>65</v>
      </c>
      <c r="M20" s="69">
        <v>3.8516794903035834</v>
      </c>
    </row>
    <row r="21" spans="1:13" ht="12.75" customHeight="1" x14ac:dyDescent="0.2">
      <c r="A21" s="56" t="s">
        <v>51</v>
      </c>
      <c r="B21" s="12" t="s">
        <v>8</v>
      </c>
      <c r="C21" s="12" t="s">
        <v>16</v>
      </c>
      <c r="D21" s="23">
        <v>39514</v>
      </c>
      <c r="E21" s="87">
        <v>0.67325425000000005</v>
      </c>
      <c r="F21" s="25">
        <v>1679</v>
      </c>
      <c r="G21" s="69">
        <v>5.4920445645442184</v>
      </c>
      <c r="H21" s="69">
        <v>6.6453385725587788</v>
      </c>
      <c r="I21" s="69">
        <v>2.9154880888928814</v>
      </c>
      <c r="J21" s="69">
        <v>3.6844356138586498</v>
      </c>
      <c r="K21" s="69">
        <v>3.9203079801392704</v>
      </c>
      <c r="L21" s="110" t="s">
        <v>65</v>
      </c>
      <c r="M21" s="69">
        <v>4.7038871653958036</v>
      </c>
    </row>
    <row r="22" spans="1:13" ht="12.75" customHeight="1" x14ac:dyDescent="0.2">
      <c r="A22" s="56" t="s">
        <v>54</v>
      </c>
      <c r="B22" s="12" t="s">
        <v>8</v>
      </c>
      <c r="C22" s="12" t="s">
        <v>16</v>
      </c>
      <c r="D22" s="23">
        <v>42285</v>
      </c>
      <c r="E22" s="87">
        <v>3.6112129999999999E-2</v>
      </c>
      <c r="F22" s="25">
        <v>19</v>
      </c>
      <c r="G22" s="69">
        <v>2.7117385474829447</v>
      </c>
      <c r="H22" s="69">
        <v>2.6994859562889717</v>
      </c>
      <c r="I22" s="69" t="s">
        <v>65</v>
      </c>
      <c r="J22" s="69" t="s">
        <v>65</v>
      </c>
      <c r="K22" s="69" t="s">
        <v>65</v>
      </c>
      <c r="L22" s="110" t="s">
        <v>65</v>
      </c>
      <c r="M22" s="69">
        <v>0.94337242132045418</v>
      </c>
    </row>
    <row r="23" spans="1:13" ht="12.75" customHeight="1" x14ac:dyDescent="0.2">
      <c r="A23" s="53" t="s">
        <v>90</v>
      </c>
      <c r="B23" s="12" t="s">
        <v>8</v>
      </c>
      <c r="C23" s="12" t="s">
        <v>19</v>
      </c>
      <c r="D23" s="24">
        <v>40834</v>
      </c>
      <c r="E23" s="108">
        <v>9.1261935399999992</v>
      </c>
      <c r="F23" s="109">
        <v>6214</v>
      </c>
      <c r="G23" s="69">
        <v>5.97</v>
      </c>
      <c r="H23" s="69">
        <v>7.79</v>
      </c>
      <c r="I23" s="110">
        <v>2.93</v>
      </c>
      <c r="J23" s="110">
        <v>3.8</v>
      </c>
      <c r="K23" s="110">
        <v>5.18</v>
      </c>
      <c r="L23" s="110" t="s">
        <v>66</v>
      </c>
      <c r="M23" s="69">
        <v>5.13</v>
      </c>
    </row>
    <row r="24" spans="1:13" x14ac:dyDescent="0.2">
      <c r="A24" s="53" t="s">
        <v>31</v>
      </c>
      <c r="B24" s="12" t="s">
        <v>8</v>
      </c>
      <c r="C24" s="12" t="s">
        <v>16</v>
      </c>
      <c r="D24" s="24">
        <v>38245</v>
      </c>
      <c r="E24" s="87">
        <v>44.928170000000001</v>
      </c>
      <c r="F24" s="25">
        <v>37184</v>
      </c>
      <c r="G24" s="101">
        <v>3.24</v>
      </c>
      <c r="H24" s="101">
        <v>4.8499999999999996</v>
      </c>
      <c r="I24" s="92">
        <v>2.74</v>
      </c>
      <c r="J24" s="101">
        <v>3.73</v>
      </c>
      <c r="K24" s="92">
        <v>4.16</v>
      </c>
      <c r="L24" s="92">
        <v>3.71</v>
      </c>
      <c r="M24" s="92">
        <v>4.8499999999999996</v>
      </c>
    </row>
    <row r="25" spans="1:13" ht="12.75" customHeight="1" x14ac:dyDescent="0.2">
      <c r="A25" s="55" t="s">
        <v>13</v>
      </c>
      <c r="B25" s="22" t="s">
        <v>8</v>
      </c>
      <c r="C25" s="22" t="s">
        <v>20</v>
      </c>
      <c r="D25" s="23">
        <v>37834</v>
      </c>
      <c r="E25" s="111">
        <v>62.900148303920602</v>
      </c>
      <c r="F25" s="112">
        <v>50377</v>
      </c>
      <c r="G25" s="113">
        <v>5.3415320530771027</v>
      </c>
      <c r="H25" s="113">
        <v>6.7205919864530506</v>
      </c>
      <c r="I25" s="113">
        <v>4.1514403643258868</v>
      </c>
      <c r="J25" s="113">
        <v>4.4090746746175302</v>
      </c>
      <c r="K25" s="13">
        <v>5.5823474318493105</v>
      </c>
      <c r="L25" s="110">
        <v>2.197411736622068</v>
      </c>
      <c r="M25" s="13">
        <v>4.0551753047583627</v>
      </c>
    </row>
    <row r="26" spans="1:13" ht="12.75" customHeight="1" x14ac:dyDescent="0.2">
      <c r="A26" s="56" t="s">
        <v>28</v>
      </c>
      <c r="B26" s="22" t="s">
        <v>8</v>
      </c>
      <c r="C26" s="22" t="s">
        <v>25</v>
      </c>
      <c r="D26" s="23">
        <v>39078</v>
      </c>
      <c r="E26" s="111">
        <v>17.952514832566202</v>
      </c>
      <c r="F26" s="112">
        <v>18773</v>
      </c>
      <c r="G26" s="113">
        <v>9.219537494708586</v>
      </c>
      <c r="H26" s="113">
        <v>12.317035668501131</v>
      </c>
      <c r="I26" s="113">
        <v>5.9024700202136016</v>
      </c>
      <c r="J26" s="113">
        <v>7.1785848749725822</v>
      </c>
      <c r="K26" s="13">
        <v>9.028288394453309</v>
      </c>
      <c r="L26" s="69">
        <v>1.55229788624065</v>
      </c>
      <c r="M26" s="13">
        <v>1.6076634719126126</v>
      </c>
    </row>
    <row r="27" spans="1:13" ht="12.75" customHeight="1" x14ac:dyDescent="0.2">
      <c r="A27" s="30" t="s">
        <v>34</v>
      </c>
      <c r="B27" s="31" t="s">
        <v>8</v>
      </c>
      <c r="C27" s="31"/>
      <c r="D27" s="32"/>
      <c r="E27" s="62">
        <f>SUM(E17:E26)</f>
        <v>149.63413020648679</v>
      </c>
      <c r="F27" s="33">
        <f>SUM(F17:F26)</f>
        <v>137786</v>
      </c>
      <c r="G27" s="105">
        <f>($E$17*G17+$E$19*G19+$E$20*G20+$E$21*G21+$E$23*G23+$E$24*G24+$E$25*G25+$E$26*G26+$E$22*G22)/($E$27)</f>
        <v>5.0779452469701338</v>
      </c>
      <c r="H27" s="105">
        <f>($E$17*H17+$E$19*H19+$E$20*H20+$E$21*H21+$E$23*H23+$E$24*H24+$E$25*H25+$E$26*H26)/($E$27-$E$22)</f>
        <v>6.7919915169410476</v>
      </c>
      <c r="I27" s="105">
        <f>($E$17*I17+$E$19*I19+$E$20*I20+$E$21*I21+$E$23*I23+$E$24*I24+$E$25*I25+$E$26*I26)/($E$27-$E$22)</f>
        <v>3.6745249273060603</v>
      </c>
      <c r="J27" s="105">
        <f>($E$17*J17+$E$19*J19+$E$20*J20+$E$21*J21+$E$23*J23+$E$24*J24+$E$25*J25+$E$26*J26)/($E$27-$E$22)</f>
        <v>4.3395013692473334</v>
      </c>
      <c r="K27" s="105">
        <f>($E$17*K17+$E$19*K19+$E$20*K20+$E$21*K21+$E$23*K23+$E$24*K24+$E$25*K25+$E$26*K26)/($E$27-$E$22)</f>
        <v>5.3469079170611655</v>
      </c>
      <c r="L27" s="106">
        <f>($E$17*L17+$E$25*L25+$E$24*L24+$E$26*L26)/($E$17+$E$25+$E$24+$E$26)</f>
        <v>2.6878834348039158</v>
      </c>
      <c r="M27" s="107">
        <f>($E$17*M17+$E$19*M19+$E$20*M20+$E$21*M21+$E$23*M23+$E$24*M24+$E$25*M25+$E$26*M26+$E$22*M22)/$E$27</f>
        <v>4.1598335618140121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0.97299999999999998</v>
      </c>
      <c r="F29" s="59">
        <v>595</v>
      </c>
      <c r="G29" s="68">
        <v>5.38</v>
      </c>
      <c r="H29" s="70">
        <v>6.19</v>
      </c>
      <c r="I29" s="70">
        <v>3.26</v>
      </c>
      <c r="J29" s="70">
        <v>2.06</v>
      </c>
      <c r="K29" s="70">
        <v>1.66</v>
      </c>
      <c r="L29" s="70">
        <v>2.93</v>
      </c>
      <c r="M29" s="85">
        <v>3.88</v>
      </c>
    </row>
    <row r="30" spans="1:13" ht="12.75" customHeight="1" x14ac:dyDescent="0.2">
      <c r="A30" s="55" t="s">
        <v>14</v>
      </c>
      <c r="B30" s="22" t="s">
        <v>9</v>
      </c>
      <c r="C30" s="22" t="s">
        <v>20</v>
      </c>
      <c r="D30" s="23">
        <v>37816</v>
      </c>
      <c r="E30" s="111">
        <v>3.8693392150195001</v>
      </c>
      <c r="F30" s="112">
        <v>2287</v>
      </c>
      <c r="G30" s="13">
        <v>14.328505090211419</v>
      </c>
      <c r="H30" s="13">
        <v>15.617244753452519</v>
      </c>
      <c r="I30" s="13">
        <v>8.2692481179755148</v>
      </c>
      <c r="J30" s="13">
        <v>5.2085596849227978</v>
      </c>
      <c r="K30" s="13">
        <v>4.8224007605537134</v>
      </c>
      <c r="L30" s="110">
        <v>1.7775988056698111</v>
      </c>
      <c r="M30" s="13">
        <v>2.9095031063049115</v>
      </c>
    </row>
    <row r="31" spans="1:13" ht="12.75" customHeight="1" x14ac:dyDescent="0.2">
      <c r="A31" s="30" t="s">
        <v>34</v>
      </c>
      <c r="B31" s="31" t="s">
        <v>9</v>
      </c>
      <c r="C31" s="35"/>
      <c r="D31" s="36"/>
      <c r="E31" s="63">
        <f>SUM(E29:E30)</f>
        <v>4.8423392150194999</v>
      </c>
      <c r="F31" s="34">
        <f>SUM(F29:F30)</f>
        <v>2882</v>
      </c>
      <c r="G31" s="105">
        <f>($E$29*G29+$E$30*G30)/$E$31</f>
        <v>12.530428774993869</v>
      </c>
      <c r="H31" s="106">
        <f t="shared" ref="H31:M31" si="0">($E$29*H29+$E$30*H30)/$E$31</f>
        <v>13.722972432203676</v>
      </c>
      <c r="I31" s="106">
        <f t="shared" si="0"/>
        <v>7.2627101200441686</v>
      </c>
      <c r="J31" s="106">
        <f t="shared" si="0"/>
        <v>4.5759008732625857</v>
      </c>
      <c r="K31" s="106">
        <f t="shared" si="0"/>
        <v>4.1869607792994525</v>
      </c>
      <c r="L31" s="107">
        <f t="shared" si="0"/>
        <v>2.0091576272008131</v>
      </c>
      <c r="M31" s="107">
        <f t="shared" si="0"/>
        <v>3.1045108155204089</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48" t="s">
        <v>36</v>
      </c>
      <c r="B33" s="249"/>
      <c r="C33" s="249"/>
      <c r="D33" s="250"/>
      <c r="E33" s="63">
        <f>E31+E27</f>
        <v>154.47646942150629</v>
      </c>
      <c r="F33" s="34">
        <f>F31+F27</f>
        <v>140668</v>
      </c>
      <c r="G33" s="76">
        <f>($E$27*G27+$E$31*G31)/$E$33</f>
        <v>5.3115565754279812</v>
      </c>
      <c r="H33" s="76">
        <f>($E$27*H27+$E$31*H31)/$E$33</f>
        <v>7.0092554200468973</v>
      </c>
      <c r="I33" s="76">
        <f>($E$27*I27+$E$31*I31)/$E$33</f>
        <v>3.7870029631817892</v>
      </c>
      <c r="J33" s="76">
        <f t="shared" ref="J33:M33" si="1">($E$27*J27+$E$31*J31)/$E$33</f>
        <v>4.3469117314403007</v>
      </c>
      <c r="K33" s="76">
        <f t="shared" si="1"/>
        <v>5.3105473144815782</v>
      </c>
      <c r="L33" s="76">
        <f>($E$27*L27+$E$31*L31)/$E$33</f>
        <v>2.6666075692516396</v>
      </c>
      <c r="M33" s="76">
        <f t="shared" si="1"/>
        <v>4.1267525965510394</v>
      </c>
    </row>
    <row r="34" spans="1:13" s="20" customFormat="1" ht="26.25" customHeight="1" x14ac:dyDescent="0.2">
      <c r="A34" s="227" t="s">
        <v>37</v>
      </c>
      <c r="B34" s="227"/>
      <c r="C34" s="227"/>
      <c r="D34" s="227"/>
      <c r="E34" s="65">
        <f>SUM(E7,E14,E33)</f>
        <v>353.51787470632007</v>
      </c>
      <c r="F34" s="48">
        <f>SUM(F7,F14, F33)</f>
        <v>271429</v>
      </c>
      <c r="G34" s="198"/>
      <c r="H34" s="228"/>
      <c r="I34" s="229"/>
      <c r="J34" s="229"/>
      <c r="K34" s="229"/>
      <c r="L34" s="229"/>
      <c r="M34" s="23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67.093999999999994</v>
      </c>
      <c r="F37" s="89">
        <v>12917</v>
      </c>
      <c r="G37" s="90">
        <v>2.59</v>
      </c>
      <c r="H37" s="90">
        <v>3.56</v>
      </c>
      <c r="I37" s="90">
        <v>2.42</v>
      </c>
      <c r="J37" s="90">
        <v>2.4</v>
      </c>
      <c r="K37" s="90">
        <v>3</v>
      </c>
      <c r="L37" s="90">
        <v>3.02</v>
      </c>
      <c r="M37" s="91">
        <v>7.04</v>
      </c>
    </row>
    <row r="38" spans="1:13" ht="31.5" customHeight="1" x14ac:dyDescent="0.2">
      <c r="A38" s="231" t="s">
        <v>26</v>
      </c>
      <c r="B38" s="232"/>
      <c r="C38" s="232"/>
      <c r="D38" s="233"/>
      <c r="E38" s="96">
        <f>E34+E37</f>
        <v>420.61187470632007</v>
      </c>
      <c r="F38" s="97">
        <f>F34+F37</f>
        <v>284346</v>
      </c>
      <c r="G38" s="98"/>
      <c r="H38" s="99"/>
      <c r="I38" s="99"/>
      <c r="J38" s="99"/>
      <c r="K38" s="99"/>
      <c r="L38" s="99"/>
      <c r="M38" s="99"/>
    </row>
    <row r="39" spans="1:13" ht="41.25" customHeight="1" x14ac:dyDescent="0.2">
      <c r="A39" s="234" t="s">
        <v>44</v>
      </c>
      <c r="B39" s="235"/>
      <c r="C39" s="235"/>
      <c r="D39" s="235"/>
      <c r="E39" s="235"/>
      <c r="F39" s="235"/>
      <c r="G39" s="235"/>
      <c r="H39" s="235"/>
      <c r="I39" s="235"/>
      <c r="J39" s="235"/>
      <c r="K39" s="235"/>
      <c r="L39" s="235"/>
      <c r="M39" s="236"/>
    </row>
    <row r="40" spans="1:13" s="4" customFormat="1" ht="24" customHeight="1" x14ac:dyDescent="0.2">
      <c r="A40" s="237" t="s">
        <v>24</v>
      </c>
      <c r="B40" s="238"/>
      <c r="C40" s="238"/>
      <c r="D40" s="238"/>
      <c r="E40" s="238"/>
      <c r="F40" s="238"/>
      <c r="G40" s="238"/>
      <c r="H40" s="238"/>
      <c r="I40" s="238"/>
      <c r="J40" s="238"/>
      <c r="K40" s="238"/>
      <c r="L40" s="238"/>
      <c r="M40" s="239"/>
    </row>
    <row r="41" spans="1:13" s="4" customFormat="1" ht="24" customHeight="1" x14ac:dyDescent="0.2">
      <c r="A41" s="195" t="s">
        <v>42</v>
      </c>
      <c r="B41" s="196"/>
      <c r="C41" s="196"/>
      <c r="D41" s="196"/>
      <c r="E41" s="196"/>
      <c r="F41" s="196"/>
      <c r="G41" s="196"/>
      <c r="H41" s="196"/>
      <c r="I41" s="196"/>
      <c r="J41" s="196"/>
      <c r="K41" s="196"/>
      <c r="L41" s="196"/>
      <c r="M41" s="197"/>
    </row>
    <row r="42" spans="1:13" ht="22.5" customHeight="1" x14ac:dyDescent="0.2">
      <c r="B42" s="11"/>
      <c r="C42" s="11"/>
      <c r="D42" s="11"/>
      <c r="E42" s="240" t="s">
        <v>39</v>
      </c>
      <c r="F42" s="241"/>
      <c r="G42" s="79">
        <f t="shared" ref="G42:M42" si="2">($E$14*G14+$E$27*G27+$E$31*G31+$E$37*G37)/$E$38</f>
        <v>3.4618439685153981</v>
      </c>
      <c r="H42" s="79">
        <f t="shared" si="2"/>
        <v>4.6597810244267226</v>
      </c>
      <c r="I42" s="79">
        <f t="shared" si="2"/>
        <v>2.7509011822663454</v>
      </c>
      <c r="J42" s="79">
        <f t="shared" si="2"/>
        <v>3.0694541849811694</v>
      </c>
      <c r="K42" s="79">
        <f t="shared" si="2"/>
        <v>3.8056464254661102</v>
      </c>
      <c r="L42" s="79">
        <f t="shared" si="2"/>
        <v>3.0153198148901157</v>
      </c>
      <c r="M42" s="79">
        <f t="shared" si="2"/>
        <v>4.9163984175932365</v>
      </c>
    </row>
    <row r="43" spans="1:13" ht="16.5" customHeight="1" x14ac:dyDescent="0.2">
      <c r="B43" s="10"/>
      <c r="C43" s="10"/>
      <c r="D43" s="10"/>
      <c r="E43" s="16"/>
      <c r="F43" s="100" t="s">
        <v>45</v>
      </c>
      <c r="G43" s="80"/>
      <c r="H43" s="80">
        <f>H42-'Aug-2017'!H42</f>
        <v>1.7711324009842007</v>
      </c>
      <c r="I43" s="80">
        <f>I42-'Aug-2017'!I42</f>
        <v>-0.20453323492234388</v>
      </c>
      <c r="J43" s="80">
        <f>J42-'Aug-2017'!J42</f>
        <v>4.7041235630245204E-2</v>
      </c>
      <c r="K43" s="80">
        <f>K42-'Aug-2017'!K42</f>
        <v>-2.8708289665743791E-2</v>
      </c>
      <c r="L43" s="80">
        <f>L42-'Aug-2017'!L42</f>
        <v>9.1059937519196499E-2</v>
      </c>
      <c r="M43" s="80">
        <f>M42-'Aug-2017'!M42</f>
        <v>1.1994284875082251E-2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95</v>
      </c>
      <c r="B47" s="81"/>
      <c r="C47" s="81"/>
      <c r="D47" s="20"/>
      <c r="E47" s="82">
        <f>E38-'Dec-2016'!E37</f>
        <v>40.015462525063015</v>
      </c>
      <c r="F47" s="83">
        <f>E47/'Dec-2016'!E37</f>
        <v>0.10513883274865413</v>
      </c>
      <c r="H47" s="6"/>
      <c r="I47" s="6"/>
      <c r="J47" s="6"/>
      <c r="K47" s="6"/>
      <c r="L47" s="6"/>
      <c r="M47" s="6"/>
    </row>
    <row r="48" spans="1:13" x14ac:dyDescent="0.2">
      <c r="A48" s="20" t="s">
        <v>96</v>
      </c>
      <c r="B48" s="81"/>
      <c r="C48" s="81"/>
      <c r="D48" s="20"/>
      <c r="E48" s="84">
        <f>F38-'Dec-2016'!F37</f>
        <v>12109</v>
      </c>
      <c r="F48" s="83">
        <f>E48/'Dec-2016'!F37</f>
        <v>4.4479626208046665E-2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activeCell="E48" sqref="E4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97</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205" t="s">
        <v>3</v>
      </c>
      <c r="I3" s="205" t="s">
        <v>4</v>
      </c>
      <c r="J3" s="205" t="s">
        <v>5</v>
      </c>
      <c r="K3" s="205" t="s">
        <v>6</v>
      </c>
      <c r="L3" s="66" t="s">
        <v>41</v>
      </c>
      <c r="M3" s="206"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5.1372700000000002E-3</v>
      </c>
      <c r="F6" s="59">
        <v>6</v>
      </c>
      <c r="G6" s="68">
        <v>0.24616962032582013</v>
      </c>
      <c r="H6" s="85">
        <v>0.24616962032582013</v>
      </c>
      <c r="I6" s="85" t="s">
        <v>65</v>
      </c>
      <c r="J6" s="85" t="s">
        <v>65</v>
      </c>
      <c r="K6" s="85" t="s">
        <v>65</v>
      </c>
      <c r="L6" s="85" t="s">
        <v>65</v>
      </c>
      <c r="M6" s="85">
        <v>-1.2684001389573152</v>
      </c>
    </row>
    <row r="7" spans="1:13" ht="21" customHeight="1" x14ac:dyDescent="0.2">
      <c r="A7" s="242" t="s">
        <v>55</v>
      </c>
      <c r="B7" s="243"/>
      <c r="C7" s="243"/>
      <c r="D7" s="244"/>
      <c r="E7" s="130">
        <f>SUM(E6:E6)</f>
        <v>5.1372700000000002E-3</v>
      </c>
      <c r="F7" s="131">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89</v>
      </c>
      <c r="B11" s="12" t="s">
        <v>8</v>
      </c>
      <c r="C11" s="12" t="s">
        <v>18</v>
      </c>
      <c r="D11" s="24">
        <v>40834</v>
      </c>
      <c r="E11" s="108">
        <v>16.385307659999999</v>
      </c>
      <c r="F11" s="109">
        <v>10341</v>
      </c>
      <c r="G11" s="69">
        <v>2.42</v>
      </c>
      <c r="H11" s="69">
        <v>2.42</v>
      </c>
      <c r="I11" s="69">
        <v>2.4500000000000002</v>
      </c>
      <c r="J11" s="69">
        <v>1.62</v>
      </c>
      <c r="K11" s="69">
        <v>2.19</v>
      </c>
      <c r="L11" s="69" t="s">
        <v>66</v>
      </c>
      <c r="M11" s="70">
        <v>3.2</v>
      </c>
    </row>
    <row r="12" spans="1:13" s="2" customFormat="1" ht="12.75" customHeight="1" x14ac:dyDescent="0.2">
      <c r="A12" s="53" t="s">
        <v>30</v>
      </c>
      <c r="B12" s="12" t="s">
        <v>8</v>
      </c>
      <c r="C12" s="12" t="s">
        <v>18</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18</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245" t="s">
        <v>35</v>
      </c>
      <c r="B14" s="246"/>
      <c r="C14" s="246"/>
      <c r="D14" s="247"/>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13.75</v>
      </c>
      <c r="F17" s="59">
        <v>22961</v>
      </c>
      <c r="G17" s="68">
        <v>3.6</v>
      </c>
      <c r="H17" s="85">
        <v>3.6</v>
      </c>
      <c r="I17" s="85">
        <v>2.89</v>
      </c>
      <c r="J17" s="85">
        <v>2.92</v>
      </c>
      <c r="K17" s="85">
        <v>3.38</v>
      </c>
      <c r="L17" s="85">
        <v>3.0249999999999999</v>
      </c>
      <c r="M17" s="85">
        <v>5.0199999999999996</v>
      </c>
    </row>
    <row r="18" spans="1:13" x14ac:dyDescent="0.2">
      <c r="A18" s="56" t="s">
        <v>74</v>
      </c>
      <c r="B18" s="12" t="s">
        <v>8</v>
      </c>
      <c r="C18" s="12" t="s">
        <v>25</v>
      </c>
      <c r="D18" s="23">
        <v>42285</v>
      </c>
      <c r="E18" s="86">
        <v>4.1649999999999999E-4</v>
      </c>
      <c r="F18" s="59">
        <v>4</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0.40032161999999999</v>
      </c>
      <c r="F19" s="25">
        <v>477</v>
      </c>
      <c r="G19" s="69">
        <v>4.480099971842133</v>
      </c>
      <c r="H19" s="69">
        <v>4.480099971842133</v>
      </c>
      <c r="I19" s="69">
        <v>3.107261934778327</v>
      </c>
      <c r="J19" s="69">
        <v>2.5578382488024465</v>
      </c>
      <c r="K19" s="69">
        <v>3.8104308984805657</v>
      </c>
      <c r="L19" s="110" t="s">
        <v>65</v>
      </c>
      <c r="M19" s="69">
        <v>4.4431521290433373</v>
      </c>
    </row>
    <row r="20" spans="1:13" ht="13.5" customHeight="1" x14ac:dyDescent="0.2">
      <c r="A20" s="56" t="s">
        <v>50</v>
      </c>
      <c r="B20" s="12" t="s">
        <v>8</v>
      </c>
      <c r="C20" s="12" t="s">
        <v>21</v>
      </c>
      <c r="D20" s="23">
        <v>39514</v>
      </c>
      <c r="E20" s="87">
        <v>6.2370129999999996E-2</v>
      </c>
      <c r="F20" s="25">
        <v>100</v>
      </c>
      <c r="G20" s="69">
        <v>7.5832319853001984</v>
      </c>
      <c r="H20" s="69">
        <v>7.5832319853001984</v>
      </c>
      <c r="I20" s="69">
        <v>5.2169297865536812</v>
      </c>
      <c r="J20" s="69">
        <v>2.9892213571641957</v>
      </c>
      <c r="K20" s="69">
        <v>3.1907928417383991</v>
      </c>
      <c r="L20" s="110" t="s">
        <v>65</v>
      </c>
      <c r="M20" s="69">
        <v>3.8602261284629069</v>
      </c>
    </row>
    <row r="21" spans="1:13" ht="12.75" customHeight="1" x14ac:dyDescent="0.2">
      <c r="A21" s="56" t="s">
        <v>51</v>
      </c>
      <c r="B21" s="12" t="s">
        <v>8</v>
      </c>
      <c r="C21" s="12" t="s">
        <v>16</v>
      </c>
      <c r="D21" s="23">
        <v>39514</v>
      </c>
      <c r="E21" s="87">
        <v>0.68197756999999992</v>
      </c>
      <c r="F21" s="25">
        <v>1678</v>
      </c>
      <c r="G21" s="69">
        <v>6.2843662903670827</v>
      </c>
      <c r="H21" s="69">
        <v>6.2843662903670827</v>
      </c>
      <c r="I21" s="69">
        <v>4.2069663724841222</v>
      </c>
      <c r="J21" s="69">
        <v>3.985587527035217</v>
      </c>
      <c r="K21" s="69">
        <v>3.9128257510373521</v>
      </c>
      <c r="L21" s="110" t="s">
        <v>65</v>
      </c>
      <c r="M21" s="69">
        <v>4.7432972397838169</v>
      </c>
    </row>
    <row r="22" spans="1:13" ht="12.75" customHeight="1" x14ac:dyDescent="0.2">
      <c r="A22" s="56" t="s">
        <v>54</v>
      </c>
      <c r="B22" s="12" t="s">
        <v>8</v>
      </c>
      <c r="C22" s="12" t="s">
        <v>16</v>
      </c>
      <c r="D22" s="23">
        <v>42285</v>
      </c>
      <c r="E22" s="87">
        <v>3.7814919999999995E-2</v>
      </c>
      <c r="F22" s="25">
        <v>22</v>
      </c>
      <c r="G22" s="69">
        <v>3.368775651883138</v>
      </c>
      <c r="H22" s="69">
        <v>3.368775651883138</v>
      </c>
      <c r="I22" s="69" t="s">
        <v>65</v>
      </c>
      <c r="J22" s="69" t="s">
        <v>65</v>
      </c>
      <c r="K22" s="69" t="s">
        <v>65</v>
      </c>
      <c r="L22" s="110" t="s">
        <v>65</v>
      </c>
      <c r="M22" s="69">
        <v>1.2515619015857737</v>
      </c>
    </row>
    <row r="23" spans="1:13" ht="12.75" customHeight="1" x14ac:dyDescent="0.2">
      <c r="A23" s="53" t="s">
        <v>90</v>
      </c>
      <c r="B23" s="12" t="s">
        <v>8</v>
      </c>
      <c r="C23" s="12" t="s">
        <v>19</v>
      </c>
      <c r="D23" s="24">
        <v>40834</v>
      </c>
      <c r="E23" s="108">
        <v>9.7988413300000001</v>
      </c>
      <c r="F23" s="109">
        <v>6321</v>
      </c>
      <c r="G23" s="69">
        <v>6.53</v>
      </c>
      <c r="H23" s="69">
        <v>6.53</v>
      </c>
      <c r="I23" s="110">
        <v>4.8499999999999996</v>
      </c>
      <c r="J23" s="110">
        <v>3.91</v>
      </c>
      <c r="K23" s="110">
        <v>5.31</v>
      </c>
      <c r="L23" s="110" t="s">
        <v>66</v>
      </c>
      <c r="M23" s="69">
        <v>5.15</v>
      </c>
    </row>
    <row r="24" spans="1:13" x14ac:dyDescent="0.2">
      <c r="A24" s="53" t="s">
        <v>31</v>
      </c>
      <c r="B24" s="12" t="s">
        <v>8</v>
      </c>
      <c r="C24" s="12" t="s">
        <v>16</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13</v>
      </c>
      <c r="B25" s="22" t="s">
        <v>8</v>
      </c>
      <c r="C25" s="22" t="s">
        <v>20</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28</v>
      </c>
      <c r="B26" s="22" t="s">
        <v>8</v>
      </c>
      <c r="C26" s="22" t="s">
        <v>25</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34</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0.95</v>
      </c>
      <c r="F29" s="59">
        <v>597</v>
      </c>
      <c r="G29" s="68">
        <v>5.54</v>
      </c>
      <c r="H29" s="70">
        <v>5.54</v>
      </c>
      <c r="I29" s="70">
        <v>4.12</v>
      </c>
      <c r="J29" s="70">
        <v>2.7</v>
      </c>
      <c r="K29" s="70">
        <v>1.53</v>
      </c>
      <c r="L29" s="70">
        <v>2.88</v>
      </c>
      <c r="M29" s="85">
        <v>3.86</v>
      </c>
    </row>
    <row r="30" spans="1:13" ht="12.75" customHeight="1" x14ac:dyDescent="0.2">
      <c r="A30" s="55" t="s">
        <v>14</v>
      </c>
      <c r="B30" s="22" t="s">
        <v>9</v>
      </c>
      <c r="C30" s="22" t="s">
        <v>20</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34</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48" t="s">
        <v>36</v>
      </c>
      <c r="B33" s="249"/>
      <c r="C33" s="249"/>
      <c r="D33" s="250"/>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227" t="s">
        <v>37</v>
      </c>
      <c r="B34" s="227"/>
      <c r="C34" s="227"/>
      <c r="D34" s="227"/>
      <c r="E34" s="65">
        <f>SUM(E7,E14,E33)</f>
        <v>367.69211732453778</v>
      </c>
      <c r="F34" s="48">
        <f>SUM(F7,F14, F33)</f>
        <v>273631</v>
      </c>
      <c r="G34" s="204"/>
      <c r="H34" s="228"/>
      <c r="I34" s="229"/>
      <c r="J34" s="229"/>
      <c r="K34" s="229"/>
      <c r="L34" s="229"/>
      <c r="M34" s="23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231" t="s">
        <v>26</v>
      </c>
      <c r="B38" s="232"/>
      <c r="C38" s="232"/>
      <c r="D38" s="233"/>
      <c r="E38" s="96">
        <f>E34+E37</f>
        <v>434.45911732453777</v>
      </c>
      <c r="F38" s="97">
        <f>F34+F37</f>
        <v>286507</v>
      </c>
      <c r="G38" s="98"/>
      <c r="H38" s="99"/>
      <c r="I38" s="99"/>
      <c r="J38" s="99"/>
      <c r="K38" s="99"/>
      <c r="L38" s="99"/>
      <c r="M38" s="99"/>
    </row>
    <row r="39" spans="1:13" ht="41.25" customHeight="1" x14ac:dyDescent="0.2">
      <c r="A39" s="234" t="s">
        <v>44</v>
      </c>
      <c r="B39" s="235"/>
      <c r="C39" s="235"/>
      <c r="D39" s="235"/>
      <c r="E39" s="235"/>
      <c r="F39" s="235"/>
      <c r="G39" s="235"/>
      <c r="H39" s="235"/>
      <c r="I39" s="235"/>
      <c r="J39" s="235"/>
      <c r="K39" s="235"/>
      <c r="L39" s="235"/>
      <c r="M39" s="236"/>
    </row>
    <row r="40" spans="1:13" s="4" customFormat="1" ht="24" customHeight="1" x14ac:dyDescent="0.2">
      <c r="A40" s="237" t="s">
        <v>24</v>
      </c>
      <c r="B40" s="238"/>
      <c r="C40" s="238"/>
      <c r="D40" s="238"/>
      <c r="E40" s="238"/>
      <c r="F40" s="238"/>
      <c r="G40" s="238"/>
      <c r="H40" s="238"/>
      <c r="I40" s="238"/>
      <c r="J40" s="238"/>
      <c r="K40" s="238"/>
      <c r="L40" s="238"/>
      <c r="M40" s="239"/>
    </row>
    <row r="41" spans="1:13" s="4" customFormat="1" ht="24" customHeight="1" x14ac:dyDescent="0.2">
      <c r="A41" s="201" t="s">
        <v>42</v>
      </c>
      <c r="B41" s="202"/>
      <c r="C41" s="202"/>
      <c r="D41" s="202"/>
      <c r="E41" s="202"/>
      <c r="F41" s="202"/>
      <c r="G41" s="202"/>
      <c r="H41" s="202"/>
      <c r="I41" s="202"/>
      <c r="J41" s="202"/>
      <c r="K41" s="202"/>
      <c r="L41" s="202"/>
      <c r="M41" s="203"/>
    </row>
    <row r="42" spans="1:13" ht="22.5" customHeight="1" x14ac:dyDescent="0.2">
      <c r="B42" s="11"/>
      <c r="C42" s="11"/>
      <c r="D42" s="11"/>
      <c r="E42" s="240" t="s">
        <v>39</v>
      </c>
      <c r="F42" s="241"/>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ht="16.5" customHeight="1" x14ac:dyDescent="0.2">
      <c r="B43" s="10"/>
      <c r="C43" s="10"/>
      <c r="D43" s="10"/>
      <c r="E43" s="16"/>
      <c r="F43" s="100" t="s">
        <v>45</v>
      </c>
      <c r="G43" s="80"/>
      <c r="H43" s="80">
        <f>H42-'Aug-2017'!H42</f>
        <v>0.78324592429024076</v>
      </c>
      <c r="I43" s="80">
        <f>I42-'Aug-2017'!I42</f>
        <v>0.58522012299102233</v>
      </c>
      <c r="J43" s="80">
        <f>J42-'Aug-2017'!J42</f>
        <v>7.8411323234419683E-2</v>
      </c>
      <c r="K43" s="80">
        <f>K42-'Aug-2017'!K42</f>
        <v>-0.11531077152509761</v>
      </c>
      <c r="L43" s="80">
        <f>L42-'Aug-2017'!L42</f>
        <v>2.8580218068448016E-2</v>
      </c>
      <c r="M43" s="80">
        <f>M42-'Aug-2017'!M42</f>
        <v>-2.3831714418810712E-2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98</v>
      </c>
      <c r="B47" s="81"/>
      <c r="C47" s="81"/>
      <c r="D47" s="20"/>
      <c r="E47" s="82">
        <f>E38-'Dec-2016'!E37</f>
        <v>53.862705143280721</v>
      </c>
      <c r="F47" s="83">
        <f>E47/'Dec-2016'!E37</f>
        <v>0.1415218415606842</v>
      </c>
      <c r="H47" s="6"/>
      <c r="I47" s="6"/>
      <c r="J47" s="6"/>
      <c r="K47" s="6"/>
      <c r="L47" s="6"/>
      <c r="M47" s="6"/>
    </row>
    <row r="48" spans="1:13" x14ac:dyDescent="0.2">
      <c r="A48" s="20" t="s">
        <v>99</v>
      </c>
      <c r="B48" s="81"/>
      <c r="C48" s="81"/>
      <c r="D48" s="20"/>
      <c r="E48" s="84">
        <f>F38-'Dec-2016'!F37</f>
        <v>14270</v>
      </c>
      <c r="F48" s="83">
        <f>E48/'Dec-2016'!F37</f>
        <v>5.241756263843636E-2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28" activePane="bottomLeft" state="frozen"/>
      <selection pane="bottomLeft" activeCell="H42" sqref="H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62</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32" t="s">
        <v>3</v>
      </c>
      <c r="I3" s="132" t="s">
        <v>4</v>
      </c>
      <c r="J3" s="132" t="s">
        <v>5</v>
      </c>
      <c r="K3" s="132" t="s">
        <v>6</v>
      </c>
      <c r="L3" s="66" t="s">
        <v>41</v>
      </c>
      <c r="M3" s="133"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242" t="s">
        <v>55</v>
      </c>
      <c r="B7" s="243"/>
      <c r="C7" s="243"/>
      <c r="D7" s="244"/>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245" t="s">
        <v>35</v>
      </c>
      <c r="B14" s="246"/>
      <c r="C14" s="246"/>
      <c r="D14" s="247"/>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48" t="s">
        <v>36</v>
      </c>
      <c r="B32" s="249"/>
      <c r="C32" s="249"/>
      <c r="D32" s="250"/>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227" t="s">
        <v>37</v>
      </c>
      <c r="B33" s="227"/>
      <c r="C33" s="227"/>
      <c r="D33" s="227"/>
      <c r="E33" s="65">
        <f>SUM(E7,E14,E32)</f>
        <v>316.72256214309641</v>
      </c>
      <c r="F33" s="48">
        <f>SUM(F7,F14, F32)</f>
        <v>260580</v>
      </c>
      <c r="G33" s="137"/>
      <c r="H33" s="228"/>
      <c r="I33" s="229"/>
      <c r="J33" s="229"/>
      <c r="K33" s="229"/>
      <c r="L33" s="229"/>
      <c r="M33" s="23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231" t="s">
        <v>26</v>
      </c>
      <c r="B37" s="232"/>
      <c r="C37" s="232"/>
      <c r="D37" s="233"/>
      <c r="E37" s="96">
        <f>E33+E36</f>
        <v>381.74356214309643</v>
      </c>
      <c r="F37" s="97">
        <f>F33+F36</f>
        <v>273398</v>
      </c>
      <c r="G37" s="98"/>
      <c r="H37" s="99"/>
      <c r="I37" s="99"/>
      <c r="J37" s="99"/>
      <c r="K37" s="99"/>
      <c r="L37" s="99"/>
      <c r="M37" s="99"/>
    </row>
    <row r="38" spans="1:13" ht="41.25" customHeight="1" x14ac:dyDescent="0.2">
      <c r="A38" s="234" t="s">
        <v>44</v>
      </c>
      <c r="B38" s="235"/>
      <c r="C38" s="235"/>
      <c r="D38" s="235"/>
      <c r="E38" s="235"/>
      <c r="F38" s="235"/>
      <c r="G38" s="235"/>
      <c r="H38" s="235"/>
      <c r="I38" s="235"/>
      <c r="J38" s="235"/>
      <c r="K38" s="235"/>
      <c r="L38" s="235"/>
      <c r="M38" s="236"/>
    </row>
    <row r="39" spans="1:13" s="4" customFormat="1" ht="24" customHeight="1" x14ac:dyDescent="0.2">
      <c r="A39" s="237" t="s">
        <v>24</v>
      </c>
      <c r="B39" s="238"/>
      <c r="C39" s="238"/>
      <c r="D39" s="238"/>
      <c r="E39" s="238"/>
      <c r="F39" s="238"/>
      <c r="G39" s="238"/>
      <c r="H39" s="238"/>
      <c r="I39" s="238"/>
      <c r="J39" s="238"/>
      <c r="K39" s="238"/>
      <c r="L39" s="238"/>
      <c r="M39" s="239"/>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240" t="s">
        <v>39</v>
      </c>
      <c r="F41" s="241"/>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K42" sqref="K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61</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38" t="s">
        <v>3</v>
      </c>
      <c r="I3" s="138" t="s">
        <v>4</v>
      </c>
      <c r="J3" s="138" t="s">
        <v>5</v>
      </c>
      <c r="K3" s="138" t="s">
        <v>6</v>
      </c>
      <c r="L3" s="66" t="s">
        <v>41</v>
      </c>
      <c r="M3" s="139"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242" t="s">
        <v>55</v>
      </c>
      <c r="B7" s="243"/>
      <c r="C7" s="243"/>
      <c r="D7" s="244"/>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245" t="s">
        <v>35</v>
      </c>
      <c r="B14" s="246"/>
      <c r="C14" s="246"/>
      <c r="D14" s="247"/>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48" t="s">
        <v>36</v>
      </c>
      <c r="B32" s="249"/>
      <c r="C32" s="249"/>
      <c r="D32" s="250"/>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227" t="s">
        <v>37</v>
      </c>
      <c r="B33" s="227"/>
      <c r="C33" s="227"/>
      <c r="D33" s="227"/>
      <c r="E33" s="65">
        <f>SUM(E7,E14,E32)</f>
        <v>322.87274765228187</v>
      </c>
      <c r="F33" s="48">
        <f>SUM(F7,F14, F32)</f>
        <v>261778</v>
      </c>
      <c r="G33" s="140"/>
      <c r="H33" s="228"/>
      <c r="I33" s="229"/>
      <c r="J33" s="229"/>
      <c r="K33" s="229"/>
      <c r="L33" s="229"/>
      <c r="M33" s="23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231" t="s">
        <v>26</v>
      </c>
      <c r="B37" s="232"/>
      <c r="C37" s="232"/>
      <c r="D37" s="233"/>
      <c r="E37" s="96">
        <f>E33+E36</f>
        <v>388.51674765228188</v>
      </c>
      <c r="F37" s="97">
        <f>F33+F36</f>
        <v>274605</v>
      </c>
      <c r="G37" s="98"/>
      <c r="H37" s="99"/>
      <c r="I37" s="99"/>
      <c r="J37" s="99"/>
      <c r="K37" s="99"/>
      <c r="L37" s="99"/>
      <c r="M37" s="99"/>
    </row>
    <row r="38" spans="1:13" ht="41.25" customHeight="1" x14ac:dyDescent="0.2">
      <c r="A38" s="234" t="s">
        <v>44</v>
      </c>
      <c r="B38" s="235"/>
      <c r="C38" s="235"/>
      <c r="D38" s="235"/>
      <c r="E38" s="235"/>
      <c r="F38" s="235"/>
      <c r="G38" s="235"/>
      <c r="H38" s="235"/>
      <c r="I38" s="235"/>
      <c r="J38" s="235"/>
      <c r="K38" s="235"/>
      <c r="L38" s="235"/>
      <c r="M38" s="236"/>
    </row>
    <row r="39" spans="1:13" s="4" customFormat="1" ht="24" customHeight="1" x14ac:dyDescent="0.2">
      <c r="A39" s="237" t="s">
        <v>24</v>
      </c>
      <c r="B39" s="238"/>
      <c r="C39" s="238"/>
      <c r="D39" s="238"/>
      <c r="E39" s="238"/>
      <c r="F39" s="238"/>
      <c r="G39" s="238"/>
      <c r="H39" s="238"/>
      <c r="I39" s="238"/>
      <c r="J39" s="238"/>
      <c r="K39" s="238"/>
      <c r="L39" s="238"/>
      <c r="M39" s="239"/>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240" t="s">
        <v>39</v>
      </c>
      <c r="F41" s="241"/>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2"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69</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44" t="s">
        <v>3</v>
      </c>
      <c r="I3" s="144" t="s">
        <v>4</v>
      </c>
      <c r="J3" s="144" t="s">
        <v>5</v>
      </c>
      <c r="K3" s="144" t="s">
        <v>6</v>
      </c>
      <c r="L3" s="66" t="s">
        <v>41</v>
      </c>
      <c r="M3" s="145"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242" t="s">
        <v>55</v>
      </c>
      <c r="B7" s="243"/>
      <c r="C7" s="243"/>
      <c r="D7" s="244"/>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245" t="s">
        <v>35</v>
      </c>
      <c r="B14" s="246"/>
      <c r="C14" s="246"/>
      <c r="D14" s="247"/>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48" t="s">
        <v>36</v>
      </c>
      <c r="B32" s="249"/>
      <c r="C32" s="249"/>
      <c r="D32" s="250"/>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227" t="s">
        <v>37</v>
      </c>
      <c r="B33" s="227"/>
      <c r="C33" s="227"/>
      <c r="D33" s="227"/>
      <c r="E33" s="65">
        <f>SUM(E7,E14,E32)</f>
        <v>325.91533782684883</v>
      </c>
      <c r="F33" s="48">
        <f>SUM(F7,F14, F32)</f>
        <v>262948</v>
      </c>
      <c r="G33" s="146"/>
      <c r="H33" s="228"/>
      <c r="I33" s="229"/>
      <c r="J33" s="229"/>
      <c r="K33" s="229"/>
      <c r="L33" s="229"/>
      <c r="M33" s="23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231" t="s">
        <v>26</v>
      </c>
      <c r="B37" s="232"/>
      <c r="C37" s="232"/>
      <c r="D37" s="233"/>
      <c r="E37" s="96">
        <f>E33+E36</f>
        <v>391.71233782684885</v>
      </c>
      <c r="F37" s="97">
        <f>F33+F36</f>
        <v>275773</v>
      </c>
      <c r="G37" s="98"/>
      <c r="H37" s="99"/>
      <c r="I37" s="99"/>
      <c r="J37" s="99"/>
      <c r="K37" s="99"/>
      <c r="L37" s="99"/>
      <c r="M37" s="99"/>
    </row>
    <row r="38" spans="1:13" ht="41.25" customHeight="1" x14ac:dyDescent="0.2">
      <c r="A38" s="234" t="s">
        <v>44</v>
      </c>
      <c r="B38" s="235"/>
      <c r="C38" s="235"/>
      <c r="D38" s="235"/>
      <c r="E38" s="235"/>
      <c r="F38" s="235"/>
      <c r="G38" s="235"/>
      <c r="H38" s="235"/>
      <c r="I38" s="235"/>
      <c r="J38" s="235"/>
      <c r="K38" s="235"/>
      <c r="L38" s="235"/>
      <c r="M38" s="236"/>
    </row>
    <row r="39" spans="1:13" s="4" customFormat="1" ht="24" customHeight="1" x14ac:dyDescent="0.2">
      <c r="A39" s="237" t="s">
        <v>24</v>
      </c>
      <c r="B39" s="238"/>
      <c r="C39" s="238"/>
      <c r="D39" s="238"/>
      <c r="E39" s="238"/>
      <c r="F39" s="238"/>
      <c r="G39" s="238"/>
      <c r="H39" s="238"/>
      <c r="I39" s="238"/>
      <c r="J39" s="238"/>
      <c r="K39" s="238"/>
      <c r="L39" s="238"/>
      <c r="M39" s="239"/>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240" t="s">
        <v>39</v>
      </c>
      <c r="F41" s="241"/>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H41-'Feb-2017'!H41</f>
        <v>-0.72990839062439861</v>
      </c>
      <c r="I42" s="80">
        <f>I41-'Feb-2017'!I41</f>
        <v>-0.31103584052485633</v>
      </c>
      <c r="J42" s="80">
        <f>J41-'Feb-2017'!J41</f>
        <v>-9.4184489680486649E-3</v>
      </c>
      <c r="K42" s="80">
        <f>K41-'Feb-2017'!K41</f>
        <v>5.0113095752317705E-3</v>
      </c>
      <c r="L42" s="80">
        <f>L41-'Feb-2017'!L41</f>
        <v>-9.4524231874650866E-3</v>
      </c>
      <c r="M42" s="80">
        <f>M41-'Feb-2017'!M41</f>
        <v>-1.63724269391059E-2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row r="50" spans="5:6" x14ac:dyDescent="0.2">
      <c r="E50" s="175"/>
      <c r="F50" s="176"/>
    </row>
    <row r="51" spans="5:6" x14ac:dyDescent="0.2">
      <c r="E51" s="175"/>
      <c r="F51" s="176"/>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16"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70</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50" t="s">
        <v>3</v>
      </c>
      <c r="I3" s="150" t="s">
        <v>4</v>
      </c>
      <c r="J3" s="150" t="s">
        <v>5</v>
      </c>
      <c r="K3" s="150" t="s">
        <v>6</v>
      </c>
      <c r="L3" s="66" t="s">
        <v>41</v>
      </c>
      <c r="M3" s="151"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242" t="s">
        <v>55</v>
      </c>
      <c r="B7" s="243"/>
      <c r="C7" s="243"/>
      <c r="D7" s="244"/>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245" t="s">
        <v>35</v>
      </c>
      <c r="B14" s="246"/>
      <c r="C14" s="246"/>
      <c r="D14" s="247"/>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48" t="s">
        <v>36</v>
      </c>
      <c r="B32" s="249"/>
      <c r="C32" s="249"/>
      <c r="D32" s="250"/>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227" t="s">
        <v>37</v>
      </c>
      <c r="B33" s="227"/>
      <c r="C33" s="227"/>
      <c r="D33" s="227"/>
      <c r="E33" s="65">
        <f>SUM(E7,E14,E32)</f>
        <v>329.40648938238485</v>
      </c>
      <c r="F33" s="48">
        <f>SUM(F7,F14, F32)</f>
        <v>264263</v>
      </c>
      <c r="G33" s="152"/>
      <c r="H33" s="228"/>
      <c r="I33" s="229"/>
      <c r="J33" s="229"/>
      <c r="K33" s="229"/>
      <c r="L33" s="229"/>
      <c r="M33" s="23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231" t="s">
        <v>26</v>
      </c>
      <c r="B37" s="232"/>
      <c r="C37" s="232"/>
      <c r="D37" s="233"/>
      <c r="E37" s="96">
        <f>E33+E36</f>
        <v>395.60948938238482</v>
      </c>
      <c r="F37" s="97">
        <f>F33+F36</f>
        <v>277128</v>
      </c>
      <c r="G37" s="98"/>
      <c r="H37" s="99"/>
      <c r="I37" s="99"/>
      <c r="J37" s="99"/>
      <c r="K37" s="99"/>
      <c r="L37" s="99"/>
      <c r="M37" s="99"/>
    </row>
    <row r="38" spans="1:13" ht="41.25" customHeight="1" x14ac:dyDescent="0.2">
      <c r="A38" s="234" t="s">
        <v>44</v>
      </c>
      <c r="B38" s="235"/>
      <c r="C38" s="235"/>
      <c r="D38" s="235"/>
      <c r="E38" s="235"/>
      <c r="F38" s="235"/>
      <c r="G38" s="235"/>
      <c r="H38" s="235"/>
      <c r="I38" s="235"/>
      <c r="J38" s="235"/>
      <c r="K38" s="235"/>
      <c r="L38" s="235"/>
      <c r="M38" s="236"/>
    </row>
    <row r="39" spans="1:13" s="4" customFormat="1" ht="24" customHeight="1" x14ac:dyDescent="0.2">
      <c r="A39" s="237" t="s">
        <v>24</v>
      </c>
      <c r="B39" s="238"/>
      <c r="C39" s="238"/>
      <c r="D39" s="238"/>
      <c r="E39" s="238"/>
      <c r="F39" s="238"/>
      <c r="G39" s="238"/>
      <c r="H39" s="238"/>
      <c r="I39" s="238"/>
      <c r="J39" s="238"/>
      <c r="K39" s="238"/>
      <c r="L39" s="238"/>
      <c r="M39" s="239"/>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240" t="s">
        <v>39</v>
      </c>
      <c r="F41" s="241"/>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H41-'Mar-2017'!H41</f>
        <v>-0.12201993880265594</v>
      </c>
      <c r="I42" s="80">
        <f>I41-'Mar-2017'!I41</f>
        <v>0.24144860810716273</v>
      </c>
      <c r="J42" s="80">
        <f>J41-'Mar-2017'!J41</f>
        <v>6.111420594705308E-2</v>
      </c>
      <c r="K42" s="80">
        <f>K41-'Mar-2017'!K41</f>
        <v>8.0099404764021997E-2</v>
      </c>
      <c r="L42" s="80">
        <f>L41-'Mar-2017'!L41</f>
        <v>-5.4412370698885049E-2</v>
      </c>
      <c r="M42" s="80">
        <f>M41-'Mar-2017'!M41</f>
        <v>1.0214091955302429E-2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19"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73</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61" t="s">
        <v>3</v>
      </c>
      <c r="I3" s="161" t="s">
        <v>4</v>
      </c>
      <c r="J3" s="161" t="s">
        <v>5</v>
      </c>
      <c r="K3" s="161" t="s">
        <v>6</v>
      </c>
      <c r="L3" s="66" t="s">
        <v>41</v>
      </c>
      <c r="M3" s="162"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242" t="s">
        <v>55</v>
      </c>
      <c r="B7" s="243"/>
      <c r="C7" s="243"/>
      <c r="D7" s="244"/>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245" t="s">
        <v>35</v>
      </c>
      <c r="B14" s="246"/>
      <c r="C14" s="246"/>
      <c r="D14" s="247"/>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48" t="s">
        <v>36</v>
      </c>
      <c r="B33" s="249"/>
      <c r="C33" s="249"/>
      <c r="D33" s="250"/>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x14ac:dyDescent="0.2">
      <c r="A34" s="227" t="s">
        <v>37</v>
      </c>
      <c r="B34" s="227"/>
      <c r="C34" s="227"/>
      <c r="D34" s="227"/>
      <c r="E34" s="65">
        <f>SUM(E7,E14,E33)</f>
        <v>331.37737907158487</v>
      </c>
      <c r="F34" s="48">
        <f>SUM(F7,F14, F33)</f>
        <v>265119</v>
      </c>
      <c r="G34" s="160"/>
      <c r="H34" s="228"/>
      <c r="I34" s="229"/>
      <c r="J34" s="229"/>
      <c r="K34" s="229"/>
      <c r="L34" s="229"/>
      <c r="M34" s="23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231" t="s">
        <v>26</v>
      </c>
      <c r="B38" s="232"/>
      <c r="C38" s="232"/>
      <c r="D38" s="233"/>
      <c r="E38" s="96">
        <f>E34+E37</f>
        <v>397.7653790715849</v>
      </c>
      <c r="F38" s="97">
        <f>F34+F37</f>
        <v>277998</v>
      </c>
      <c r="G38" s="98"/>
      <c r="H38" s="99"/>
      <c r="I38" s="99"/>
      <c r="J38" s="99"/>
      <c r="K38" s="99"/>
      <c r="L38" s="99"/>
      <c r="M38" s="99"/>
    </row>
    <row r="39" spans="1:13" ht="41.25" customHeight="1" x14ac:dyDescent="0.2">
      <c r="A39" s="234" t="s">
        <v>44</v>
      </c>
      <c r="B39" s="235"/>
      <c r="C39" s="235"/>
      <c r="D39" s="235"/>
      <c r="E39" s="235"/>
      <c r="F39" s="235"/>
      <c r="G39" s="235"/>
      <c r="H39" s="235"/>
      <c r="I39" s="235"/>
      <c r="J39" s="235"/>
      <c r="K39" s="235"/>
      <c r="L39" s="235"/>
      <c r="M39" s="236"/>
    </row>
    <row r="40" spans="1:13" s="4" customFormat="1" ht="24" customHeight="1" x14ac:dyDescent="0.2">
      <c r="A40" s="237" t="s">
        <v>24</v>
      </c>
      <c r="B40" s="238"/>
      <c r="C40" s="238"/>
      <c r="D40" s="238"/>
      <c r="E40" s="238"/>
      <c r="F40" s="238"/>
      <c r="G40" s="238"/>
      <c r="H40" s="238"/>
      <c r="I40" s="238"/>
      <c r="J40" s="238"/>
      <c r="K40" s="238"/>
      <c r="L40" s="238"/>
      <c r="M40" s="239"/>
    </row>
    <row r="41" spans="1:13" s="4" customFormat="1" ht="24" customHeight="1" x14ac:dyDescent="0.2">
      <c r="A41" s="157" t="s">
        <v>42</v>
      </c>
      <c r="B41" s="158"/>
      <c r="C41" s="158"/>
      <c r="D41" s="158"/>
      <c r="E41" s="158"/>
      <c r="F41" s="158"/>
      <c r="G41" s="158"/>
      <c r="H41" s="158"/>
      <c r="I41" s="158"/>
      <c r="J41" s="158"/>
      <c r="K41" s="158"/>
      <c r="L41" s="158"/>
      <c r="M41" s="159"/>
    </row>
    <row r="42" spans="1:13" ht="22.5" customHeight="1" x14ac:dyDescent="0.2">
      <c r="B42" s="11"/>
      <c r="C42" s="11"/>
      <c r="D42" s="11"/>
      <c r="E42" s="240" t="s">
        <v>39</v>
      </c>
      <c r="F42" s="241"/>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x14ac:dyDescent="0.2">
      <c r="B43" s="10"/>
      <c r="C43" s="10"/>
      <c r="D43" s="10"/>
      <c r="E43" s="16"/>
      <c r="F43" s="100" t="s">
        <v>45</v>
      </c>
      <c r="G43" s="80"/>
      <c r="H43" s="80">
        <f>H42-'Apr-2017'!H41</f>
        <v>-0.3779780469251568</v>
      </c>
      <c r="I43" s="80">
        <f>I42-'Apr-2017'!I41</f>
        <v>-3.2428704462210689E-2</v>
      </c>
      <c r="J43" s="80">
        <f>J42-'Apr-2017'!J41</f>
        <v>-0.36284840022685971</v>
      </c>
      <c r="K43" s="80">
        <f>K42-'Apr-2017'!K41</f>
        <v>0.28287720762976587</v>
      </c>
      <c r="L43" s="80">
        <f>L42-'Apr-2017'!L41</f>
        <v>-8.635740113940571E-2</v>
      </c>
      <c r="M43" s="80">
        <f>M42-'Apr-2017'!M41</f>
        <v>-2.3916805864428348E-2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17.168966890327852</v>
      </c>
      <c r="F47" s="83">
        <f>E47/'Dec-2016'!E37</f>
        <v>4.5110690329238368E-2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8"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77</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63" t="s">
        <v>3</v>
      </c>
      <c r="I3" s="163" t="s">
        <v>4</v>
      </c>
      <c r="J3" s="163" t="s">
        <v>5</v>
      </c>
      <c r="K3" s="163" t="s">
        <v>6</v>
      </c>
      <c r="L3" s="66" t="s">
        <v>41</v>
      </c>
      <c r="M3" s="164"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x14ac:dyDescent="0.2">
      <c r="A7" s="242" t="s">
        <v>55</v>
      </c>
      <c r="B7" s="243"/>
      <c r="C7" s="243"/>
      <c r="D7" s="244"/>
      <c r="E7" s="130">
        <f>SUM(E6:E6)</f>
        <v>4.6543299999999999E-3</v>
      </c>
      <c r="F7" s="131">
        <f>SUM(F6:F6)</f>
        <v>4</v>
      </c>
      <c r="G7" s="102">
        <f>G6</f>
        <v>-0.64951166940254712</v>
      </c>
      <c r="H7" s="102">
        <f>H6</f>
        <v>-3.088033968896009</v>
      </c>
      <c r="I7" s="103"/>
      <c r="J7" s="103"/>
      <c r="K7" s="103"/>
      <c r="L7" s="103"/>
      <c r="M7" s="104">
        <f>M6</f>
        <v>-2.3928658154455551</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x14ac:dyDescent="0.2">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x14ac:dyDescent="0.2">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x14ac:dyDescent="0.2">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x14ac:dyDescent="0.2">
      <c r="A14" s="245" t="s">
        <v>35</v>
      </c>
      <c r="B14" s="246"/>
      <c r="C14" s="246"/>
      <c r="D14" s="247"/>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x14ac:dyDescent="0.2">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x14ac:dyDescent="0.2">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x14ac:dyDescent="0.2">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x14ac:dyDescent="0.2">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x14ac:dyDescent="0.2">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x14ac:dyDescent="0.2">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x14ac:dyDescent="0.2">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x14ac:dyDescent="0.2">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x14ac:dyDescent="0.2">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x14ac:dyDescent="0.2">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x14ac:dyDescent="0.2">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48" t="s">
        <v>36</v>
      </c>
      <c r="B33" s="249"/>
      <c r="C33" s="249"/>
      <c r="D33" s="250"/>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x14ac:dyDescent="0.2">
      <c r="A34" s="227" t="s">
        <v>37</v>
      </c>
      <c r="B34" s="227"/>
      <c r="C34" s="227"/>
      <c r="D34" s="227"/>
      <c r="E34" s="65">
        <f>SUM(E7,E14,E33)</f>
        <v>332.21184784041139</v>
      </c>
      <c r="F34" s="48">
        <f>SUM(F7,F14, F33)</f>
        <v>266038</v>
      </c>
      <c r="G34" s="165"/>
      <c r="H34" s="228"/>
      <c r="I34" s="229"/>
      <c r="J34" s="229"/>
      <c r="K34" s="229"/>
      <c r="L34" s="229"/>
      <c r="M34" s="23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x14ac:dyDescent="0.2">
      <c r="A38" s="231" t="s">
        <v>26</v>
      </c>
      <c r="B38" s="232"/>
      <c r="C38" s="232"/>
      <c r="D38" s="233"/>
      <c r="E38" s="96">
        <f>E34+E37</f>
        <v>398.36289684041139</v>
      </c>
      <c r="F38" s="97">
        <f>F34+F37</f>
        <v>278925</v>
      </c>
      <c r="G38" s="98"/>
      <c r="H38" s="99"/>
      <c r="I38" s="99"/>
      <c r="J38" s="99"/>
      <c r="K38" s="99"/>
      <c r="L38" s="99"/>
      <c r="M38" s="99"/>
    </row>
    <row r="39" spans="1:13" ht="41.25" customHeight="1" x14ac:dyDescent="0.2">
      <c r="A39" s="234" t="s">
        <v>44</v>
      </c>
      <c r="B39" s="235"/>
      <c r="C39" s="235"/>
      <c r="D39" s="235"/>
      <c r="E39" s="235"/>
      <c r="F39" s="235"/>
      <c r="G39" s="235"/>
      <c r="H39" s="235"/>
      <c r="I39" s="235"/>
      <c r="J39" s="235"/>
      <c r="K39" s="235"/>
      <c r="L39" s="235"/>
      <c r="M39" s="236"/>
    </row>
    <row r="40" spans="1:13" s="4" customFormat="1" ht="24" customHeight="1" x14ac:dyDescent="0.2">
      <c r="A40" s="237" t="s">
        <v>24</v>
      </c>
      <c r="B40" s="238"/>
      <c r="C40" s="238"/>
      <c r="D40" s="238"/>
      <c r="E40" s="238"/>
      <c r="F40" s="238"/>
      <c r="G40" s="238"/>
      <c r="H40" s="238"/>
      <c r="I40" s="238"/>
      <c r="J40" s="238"/>
      <c r="K40" s="238"/>
      <c r="L40" s="238"/>
      <c r="M40" s="239"/>
    </row>
    <row r="41" spans="1:13" s="4" customFormat="1" ht="24" customHeight="1" x14ac:dyDescent="0.2">
      <c r="A41" s="166" t="s">
        <v>42</v>
      </c>
      <c r="B41" s="167"/>
      <c r="C41" s="167"/>
      <c r="D41" s="167"/>
      <c r="E41" s="167"/>
      <c r="F41" s="167"/>
      <c r="G41" s="167"/>
      <c r="H41" s="167"/>
      <c r="I41" s="167"/>
      <c r="J41" s="167"/>
      <c r="K41" s="167"/>
      <c r="L41" s="167"/>
      <c r="M41" s="168"/>
    </row>
    <row r="42" spans="1:13" ht="22.5" customHeight="1" x14ac:dyDescent="0.2">
      <c r="B42" s="11"/>
      <c r="C42" s="11"/>
      <c r="D42" s="11"/>
      <c r="E42" s="240" t="s">
        <v>39</v>
      </c>
      <c r="F42" s="241"/>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x14ac:dyDescent="0.2">
      <c r="B43" s="10"/>
      <c r="C43" s="10"/>
      <c r="D43" s="10"/>
      <c r="E43" s="16"/>
      <c r="F43" s="100" t="s">
        <v>45</v>
      </c>
      <c r="G43" s="80"/>
      <c r="H43" s="80">
        <f>H42-'Mai-2017'!H42</f>
        <v>-0.52433727029226151</v>
      </c>
      <c r="I43" s="80">
        <f>I42-'Mai-2017'!I42</f>
        <v>0.72015068368397972</v>
      </c>
      <c r="J43" s="80">
        <f>J42-'Mai-2017'!J42</f>
        <v>-0.51935715178735853</v>
      </c>
      <c r="K43" s="80">
        <f>K42-'Mai-2017'!K42</f>
        <v>-0.29504790644851031</v>
      </c>
      <c r="L43" s="80">
        <f>L42-'Mai-2017'!L42</f>
        <v>-0.14534009147029092</v>
      </c>
      <c r="M43" s="80">
        <f>M42-'Mai-2017'!M42</f>
        <v>-8.5416725803406202E-2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78</v>
      </c>
      <c r="B47" s="81"/>
      <c r="C47" s="81"/>
      <c r="D47" s="20"/>
      <c r="E47" s="82">
        <f>E38-'Dec-2016'!E37</f>
        <v>17.766484659154344</v>
      </c>
      <c r="F47" s="83">
        <f>E47/'Dec-2016'!E37</f>
        <v>4.6680641463044452E-2</v>
      </c>
      <c r="H47" s="6"/>
      <c r="I47" s="6"/>
      <c r="J47" s="6"/>
      <c r="K47" s="6"/>
      <c r="L47" s="6"/>
      <c r="M47" s="6"/>
    </row>
    <row r="48" spans="1:13" x14ac:dyDescent="0.2">
      <c r="A48" s="20" t="s">
        <v>79</v>
      </c>
      <c r="B48" s="81"/>
      <c r="C48" s="81"/>
      <c r="D48" s="20"/>
      <c r="E48" s="84">
        <f>F38-'Dec-2016'!F37</f>
        <v>6688</v>
      </c>
      <c r="F48" s="83">
        <f>E48/'Dec-2016'!F37</f>
        <v>2.4566829637411521E-2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5"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80</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69" t="s">
        <v>3</v>
      </c>
      <c r="I3" s="169" t="s">
        <v>4</v>
      </c>
      <c r="J3" s="169" t="s">
        <v>5</v>
      </c>
      <c r="K3" s="169" t="s">
        <v>6</v>
      </c>
      <c r="L3" s="66" t="s">
        <v>41</v>
      </c>
      <c r="M3" s="170"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4.7180500000000005E-3</v>
      </c>
      <c r="F6" s="59">
        <v>5</v>
      </c>
      <c r="G6" s="68">
        <v>-0.66807950182615761</v>
      </c>
      <c r="H6" s="85">
        <v>-1.1972541662001679</v>
      </c>
      <c r="I6" s="85" t="s">
        <v>65</v>
      </c>
      <c r="J6" s="85" t="s">
        <v>65</v>
      </c>
      <c r="K6" s="85" t="s">
        <v>65</v>
      </c>
      <c r="L6" s="85" t="s">
        <v>65</v>
      </c>
      <c r="M6" s="85">
        <v>-2.2539712992185046</v>
      </c>
    </row>
    <row r="7" spans="1:13" ht="21" customHeight="1" x14ac:dyDescent="0.2">
      <c r="A7" s="242" t="s">
        <v>55</v>
      </c>
      <c r="B7" s="243"/>
      <c r="C7" s="243"/>
      <c r="D7" s="244"/>
      <c r="E7" s="130">
        <f>SUM(E6:E6)</f>
        <v>4.7180500000000005E-3</v>
      </c>
      <c r="F7" s="131">
        <f>SUM(F6:F6)</f>
        <v>5</v>
      </c>
      <c r="G7" s="102">
        <f>G6</f>
        <v>-0.66807950182615761</v>
      </c>
      <c r="H7" s="102">
        <f>H6</f>
        <v>-1.1972541662001679</v>
      </c>
      <c r="I7" s="103"/>
      <c r="J7" s="103"/>
      <c r="K7" s="103"/>
      <c r="L7" s="103"/>
      <c r="M7" s="104">
        <f>M6</f>
        <v>-2.2539712992185046</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28.196999999999999</v>
      </c>
      <c r="F10" s="59">
        <v>29611</v>
      </c>
      <c r="G10" s="68">
        <v>1.67</v>
      </c>
      <c r="H10" s="85">
        <v>2.25</v>
      </c>
      <c r="I10" s="85">
        <v>1.36</v>
      </c>
      <c r="J10" s="85">
        <v>2.02</v>
      </c>
      <c r="K10" s="85">
        <v>3.26</v>
      </c>
      <c r="L10" s="85">
        <v>2.92</v>
      </c>
      <c r="M10" s="85">
        <v>5.13</v>
      </c>
    </row>
    <row r="11" spans="1:13" s="2" customFormat="1" ht="12.75" customHeight="1" x14ac:dyDescent="0.2">
      <c r="A11" s="53" t="s">
        <v>27</v>
      </c>
      <c r="B11" s="12" t="s">
        <v>8</v>
      </c>
      <c r="C11" s="12" t="s">
        <v>18</v>
      </c>
      <c r="D11" s="24">
        <v>40834</v>
      </c>
      <c r="E11" s="108">
        <v>13.831</v>
      </c>
      <c r="F11" s="109">
        <v>9554</v>
      </c>
      <c r="G11" s="69">
        <v>1</v>
      </c>
      <c r="H11" s="69">
        <v>0.8</v>
      </c>
      <c r="I11" s="69">
        <v>0.57999999999999996</v>
      </c>
      <c r="J11" s="69">
        <v>1.86</v>
      </c>
      <c r="K11" s="69">
        <v>2.36</v>
      </c>
      <c r="L11" s="69" t="s">
        <v>66</v>
      </c>
      <c r="M11" s="70">
        <v>3.18</v>
      </c>
    </row>
    <row r="12" spans="1:13" s="2" customFormat="1" ht="12.75" customHeight="1" x14ac:dyDescent="0.2">
      <c r="A12" s="53" t="s">
        <v>30</v>
      </c>
      <c r="B12" s="12" t="s">
        <v>8</v>
      </c>
      <c r="C12" s="12" t="s">
        <v>18</v>
      </c>
      <c r="D12" s="24">
        <v>36738</v>
      </c>
      <c r="E12" s="87">
        <v>98.337922500000005</v>
      </c>
      <c r="F12" s="25">
        <v>48712</v>
      </c>
      <c r="G12" s="101">
        <v>1.35</v>
      </c>
      <c r="H12" s="101">
        <v>1.69</v>
      </c>
      <c r="I12" s="92">
        <v>1.48</v>
      </c>
      <c r="J12" s="92">
        <v>2.81</v>
      </c>
      <c r="K12" s="101">
        <v>3.16</v>
      </c>
      <c r="L12" s="101">
        <v>3.74</v>
      </c>
      <c r="M12" s="101">
        <v>4.58</v>
      </c>
    </row>
    <row r="13" spans="1:13" ht="12.75" customHeight="1" x14ac:dyDescent="0.2">
      <c r="A13" s="54" t="s">
        <v>11</v>
      </c>
      <c r="B13" s="26" t="s">
        <v>8</v>
      </c>
      <c r="C13" s="26" t="s">
        <v>18</v>
      </c>
      <c r="D13" s="27">
        <v>37816</v>
      </c>
      <c r="E13" s="111">
        <v>49.890517518350102</v>
      </c>
      <c r="F13" s="112">
        <v>40746</v>
      </c>
      <c r="G13" s="113">
        <v>0.9578138262813285</v>
      </c>
      <c r="H13" s="113">
        <v>1.1932072068101096</v>
      </c>
      <c r="I13" s="113">
        <v>1.2471232685849154</v>
      </c>
      <c r="J13" s="113">
        <v>2.3126943019245783</v>
      </c>
      <c r="K13" s="13">
        <v>3.2585684973563733</v>
      </c>
      <c r="L13" s="110">
        <v>2.8362714275671053</v>
      </c>
      <c r="M13" s="13">
        <v>2.8624081676177138</v>
      </c>
    </row>
    <row r="14" spans="1:13" s="20" customFormat="1" ht="23.25" customHeight="1" x14ac:dyDescent="0.2">
      <c r="A14" s="245" t="s">
        <v>35</v>
      </c>
      <c r="B14" s="246"/>
      <c r="C14" s="246"/>
      <c r="D14" s="247"/>
      <c r="E14" s="58">
        <f>SUM(E10:E13)</f>
        <v>190.2564400183501</v>
      </c>
      <c r="F14" s="41">
        <f>SUM(F10:F13)</f>
        <v>128623</v>
      </c>
      <c r="G14" s="102">
        <f>($E$10*G10+$E$11*G11+$E$12*G12+$E$13*G13+$E$37*G37)/($E$14+$E$37)</f>
        <v>1.3055624079646382</v>
      </c>
      <c r="H14" s="103">
        <f>($E$10*H10+$E$11*H11+$E$12*H12+$E$13*H13+$E$37*H37)/($E$14+$E$37)</f>
        <v>1.8526208414866854</v>
      </c>
      <c r="I14" s="103">
        <f>($E$10*I10+$E$11*I11+$E$12*I12+$E$13*I13+$E$37*I37)/($E$14+$E$37)</f>
        <v>1.4531857586298085</v>
      </c>
      <c r="J14" s="103">
        <f>($E$10*J10+$E$11*J11+$E$12*J12+$E$13*J13+$E$37*J37)/($E$14+$E$37)</f>
        <v>2.5106570842474465</v>
      </c>
      <c r="K14" s="103">
        <f>($E$10*K10+$E$11*K11+$E$12*K12+$E$13*K13+$E$37*K37)/($E$14+$E$37)</f>
        <v>3.2065046798276091</v>
      </c>
      <c r="L14" s="103">
        <f>($E$10*L10+$E$12*L12+$E$13*L13+$E$37*L37)/($E$10+$E$12+$E$13+$E$37)</f>
        <v>3.2158067052474979</v>
      </c>
      <c r="M14" s="104">
        <f>($E$10*M10+$E$11*M11+$E$12*M12+$E$13*M13+$E$37*M37)/($E$14+$E$37)</f>
        <v>4.8645417110673961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13.33</v>
      </c>
      <c r="F17" s="59">
        <v>23021</v>
      </c>
      <c r="G17" s="68">
        <v>2.66</v>
      </c>
      <c r="H17" s="85">
        <v>3.94</v>
      </c>
      <c r="I17" s="85">
        <v>1.56</v>
      </c>
      <c r="J17" s="85">
        <v>2.75</v>
      </c>
      <c r="K17" s="85">
        <v>4.05</v>
      </c>
      <c r="L17" s="85">
        <v>2.89</v>
      </c>
      <c r="M17" s="85">
        <v>5.09</v>
      </c>
    </row>
    <row r="18" spans="1:13" x14ac:dyDescent="0.2">
      <c r="A18" s="56" t="s">
        <v>74</v>
      </c>
      <c r="B18" s="12" t="s">
        <v>8</v>
      </c>
      <c r="C18" s="12" t="s">
        <v>25</v>
      </c>
      <c r="D18" s="23">
        <v>42285</v>
      </c>
      <c r="E18" s="86">
        <v>2.8425999999999999E-4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0.41141639000000002</v>
      </c>
      <c r="F19" s="25">
        <v>479</v>
      </c>
      <c r="G19" s="69">
        <v>2.460286895352426</v>
      </c>
      <c r="H19" s="69">
        <v>4.0708829503337762</v>
      </c>
      <c r="I19" s="69">
        <v>2.1709520071144128</v>
      </c>
      <c r="J19" s="69">
        <v>2.1706314241239255</v>
      </c>
      <c r="K19" s="69">
        <v>4.1452659097389599</v>
      </c>
      <c r="L19" s="110" t="s">
        <v>65</v>
      </c>
      <c r="M19" s="69">
        <v>4.4282339568912699</v>
      </c>
    </row>
    <row r="20" spans="1:13" ht="13.5" customHeight="1" x14ac:dyDescent="0.2">
      <c r="A20" s="56" t="s">
        <v>50</v>
      </c>
      <c r="B20" s="12" t="s">
        <v>8</v>
      </c>
      <c r="C20" s="12" t="s">
        <v>21</v>
      </c>
      <c r="D20" s="23">
        <v>39514</v>
      </c>
      <c r="E20" s="87">
        <v>6.1501180000000003E-2</v>
      </c>
      <c r="F20" s="25">
        <v>99</v>
      </c>
      <c r="G20" s="69">
        <v>4.483120845536015</v>
      </c>
      <c r="H20" s="69">
        <v>7.7958058547687115</v>
      </c>
      <c r="I20" s="69">
        <v>2.4242499749206115</v>
      </c>
      <c r="J20" s="69">
        <v>2.2883968983807845</v>
      </c>
      <c r="K20" s="69">
        <v>3.5045406027796489</v>
      </c>
      <c r="L20" s="110" t="s">
        <v>65</v>
      </c>
      <c r="M20" s="69">
        <v>3.7076678420700615</v>
      </c>
    </row>
    <row r="21" spans="1:13" ht="12.75" customHeight="1" x14ac:dyDescent="0.2">
      <c r="A21" s="56" t="s">
        <v>51</v>
      </c>
      <c r="B21" s="12" t="s">
        <v>8</v>
      </c>
      <c r="C21" s="12" t="s">
        <v>16</v>
      </c>
      <c r="D21" s="23">
        <v>39514</v>
      </c>
      <c r="E21" s="87">
        <v>0.66273322000000001</v>
      </c>
      <c r="F21" s="25">
        <v>1685</v>
      </c>
      <c r="G21" s="69">
        <v>2.8121260500200584</v>
      </c>
      <c r="H21" s="69">
        <v>4.4893348996142723</v>
      </c>
      <c r="I21" s="69">
        <v>3.6850049477708646</v>
      </c>
      <c r="J21" s="69">
        <v>3.2356971115108601</v>
      </c>
      <c r="K21" s="69">
        <v>3.7942964219710884</v>
      </c>
      <c r="L21" s="110" t="s">
        <v>65</v>
      </c>
      <c r="M21" s="69">
        <v>4.5845332248684256</v>
      </c>
    </row>
    <row r="22" spans="1:13" ht="12.75" customHeight="1" x14ac:dyDescent="0.2">
      <c r="A22" s="56" t="s">
        <v>54</v>
      </c>
      <c r="B22" s="12" t="s">
        <v>8</v>
      </c>
      <c r="C22" s="12" t="s">
        <v>16</v>
      </c>
      <c r="D22" s="23">
        <v>42285</v>
      </c>
      <c r="E22" s="87">
        <v>3.1785849999999997E-2</v>
      </c>
      <c r="F22" s="25">
        <v>13</v>
      </c>
      <c r="G22" s="69">
        <v>0.1591253061373088</v>
      </c>
      <c r="H22" s="69">
        <v>-0.4523638824229681</v>
      </c>
      <c r="I22" s="69" t="s">
        <v>65</v>
      </c>
      <c r="J22" s="69" t="s">
        <v>65</v>
      </c>
      <c r="K22" s="69" t="s">
        <v>65</v>
      </c>
      <c r="L22" s="110" t="s">
        <v>65</v>
      </c>
      <c r="M22" s="69">
        <v>-0.62031302763119189</v>
      </c>
    </row>
    <row r="23" spans="1:13" ht="12.75" customHeight="1" x14ac:dyDescent="0.2">
      <c r="A23" s="53" t="s">
        <v>12</v>
      </c>
      <c r="B23" s="12" t="s">
        <v>8</v>
      </c>
      <c r="C23" s="12" t="s">
        <v>19</v>
      </c>
      <c r="D23" s="24">
        <v>40834</v>
      </c>
      <c r="E23" s="108">
        <v>8.08</v>
      </c>
      <c r="F23" s="109">
        <v>5734</v>
      </c>
      <c r="G23" s="69">
        <v>3.13</v>
      </c>
      <c r="H23" s="69">
        <v>6.4</v>
      </c>
      <c r="I23" s="110">
        <v>0.82</v>
      </c>
      <c r="J23" s="110">
        <v>4.17</v>
      </c>
      <c r="K23" s="110">
        <v>4.55</v>
      </c>
      <c r="L23" s="110" t="s">
        <v>66</v>
      </c>
      <c r="M23" s="69">
        <v>4.9400000000000004</v>
      </c>
    </row>
    <row r="24" spans="1:13" x14ac:dyDescent="0.2">
      <c r="A24" s="53" t="s">
        <v>31</v>
      </c>
      <c r="B24" s="12" t="s">
        <v>8</v>
      </c>
      <c r="C24" s="12" t="s">
        <v>16</v>
      </c>
      <c r="D24" s="24">
        <v>38245</v>
      </c>
      <c r="E24" s="87">
        <v>43.168419880000002</v>
      </c>
      <c r="F24" s="25">
        <v>36891</v>
      </c>
      <c r="G24" s="101">
        <v>1.81</v>
      </c>
      <c r="H24" s="101">
        <v>3.21</v>
      </c>
      <c r="I24" s="92">
        <v>1.52</v>
      </c>
      <c r="J24" s="101">
        <v>3.67</v>
      </c>
      <c r="K24" s="92">
        <v>4.22</v>
      </c>
      <c r="L24" s="92">
        <v>3.68</v>
      </c>
      <c r="M24" s="92">
        <v>4.87</v>
      </c>
    </row>
    <row r="25" spans="1:13" ht="12.75" customHeight="1" x14ac:dyDescent="0.2">
      <c r="A25" s="55" t="s">
        <v>13</v>
      </c>
      <c r="B25" s="22" t="s">
        <v>8</v>
      </c>
      <c r="C25" s="22" t="s">
        <v>20</v>
      </c>
      <c r="D25" s="23">
        <v>37834</v>
      </c>
      <c r="E25" s="111">
        <v>58.207190715362401</v>
      </c>
      <c r="F25" s="112">
        <v>49028</v>
      </c>
      <c r="G25" s="113">
        <v>2.5520327569075629</v>
      </c>
      <c r="H25" s="113">
        <v>5.6282949557163287</v>
      </c>
      <c r="I25" s="113">
        <v>2.6061868328010052</v>
      </c>
      <c r="J25" s="113">
        <v>4.5873267991829447</v>
      </c>
      <c r="K25" s="13">
        <v>5.5184899967212431</v>
      </c>
      <c r="L25" s="110">
        <v>1.74258309854467</v>
      </c>
      <c r="M25" s="13">
        <v>3.9545863830663608</v>
      </c>
    </row>
    <row r="26" spans="1:13" ht="12.75" customHeight="1" x14ac:dyDescent="0.2">
      <c r="A26" s="56" t="s">
        <v>28</v>
      </c>
      <c r="B26" s="22" t="s">
        <v>8</v>
      </c>
      <c r="C26" s="22" t="s">
        <v>25</v>
      </c>
      <c r="D26" s="23">
        <v>39078</v>
      </c>
      <c r="E26" s="111">
        <v>16.227994957572701</v>
      </c>
      <c r="F26" s="112">
        <v>18161</v>
      </c>
      <c r="G26" s="113">
        <v>4.295171058512115</v>
      </c>
      <c r="H26" s="113">
        <v>11.579807922966246</v>
      </c>
      <c r="I26" s="113">
        <v>2.5096390493709819</v>
      </c>
      <c r="J26" s="113">
        <v>7.4637815594969625</v>
      </c>
      <c r="K26" s="13">
        <v>8.2167241648127387</v>
      </c>
      <c r="L26" s="69">
        <v>0.83972624483961145</v>
      </c>
      <c r="M26" s="13">
        <v>1.217383283009088</v>
      </c>
    </row>
    <row r="27" spans="1:13" ht="12.75" customHeight="1" x14ac:dyDescent="0.2">
      <c r="A27" s="30" t="s">
        <v>34</v>
      </c>
      <c r="B27" s="31" t="s">
        <v>8</v>
      </c>
      <c r="C27" s="31"/>
      <c r="D27" s="32"/>
      <c r="E27" s="62">
        <f>SUM(E17:E26)</f>
        <v>140.18132645293511</v>
      </c>
      <c r="F27" s="33">
        <f>SUM(F17:F26)</f>
        <v>135114</v>
      </c>
      <c r="G27" s="105">
        <f>($E$17*G17+$E$19*G19+$E$20*G20+$E$21*G21+$E$23*G23+$E$24*G24+$E$25*G25+$E$26*G26+$E$22*G22)/($E$27)</f>
        <v>2.5701595756878697</v>
      </c>
      <c r="H27" s="105">
        <f>($E$17*H17+$E$19*H19+$E$20*H20+$E$21*H21+$E$23*H23+$E$24*H24+$E$25*H25+$E$26*H26)/($E$27-$E$22)</f>
        <v>5.4474430497876218</v>
      </c>
      <c r="I27" s="105">
        <f>($E$17*I17+$E$19*I19+$E$20*I20+$E$21*I21+$E$23*I23+$E$24*I24+$E$25*I25+$E$26*I26)/($E$27-$E$22)</f>
        <v>2.0616982081869053</v>
      </c>
      <c r="J27" s="105">
        <f>($E$17*J17+$E$19*J19+$E$20*J20+$E$21*J21+$E$23*J23+$E$24*J24+$E$25*J25+$E$26*J26)/($E$27-$E$22)</f>
        <v>4.4245239056605064</v>
      </c>
      <c r="K27" s="105">
        <f>($E$17*K17+$E$19*K19+$E$20*K20+$E$21*K21+$E$23*K23+$E$24*K24+$E$25*K25+$E$26*K26)/($E$27-$E$22)</f>
        <v>5.222375733542453</v>
      </c>
      <c r="L27" s="106">
        <f>($E$17*L17+$E$25*L25+$E$24*L24+$E$26*L26)/($E$17+$E$25+$E$24+$E$26)</f>
        <v>2.3862584693998867</v>
      </c>
      <c r="M27" s="107">
        <f>($E$17*M17+$E$19*M19+$E$20*M20+$E$21*M21+$E$23*M23+$E$24*M24+$E$25*M25+$E$26*M26+$E$22*M22)/$E$27</f>
        <v>4.0875960597435608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v>
      </c>
      <c r="F29" s="59">
        <v>606</v>
      </c>
      <c r="G29" s="68">
        <v>3.59</v>
      </c>
      <c r="H29" s="70">
        <v>1.61</v>
      </c>
      <c r="I29" s="70">
        <v>2.2599999999999998</v>
      </c>
      <c r="J29" s="70">
        <v>1.25</v>
      </c>
      <c r="K29" s="70">
        <v>2.08</v>
      </c>
      <c r="L29" s="70">
        <v>2.85</v>
      </c>
      <c r="M29" s="85">
        <v>3.84</v>
      </c>
    </row>
    <row r="30" spans="1:13" ht="12.75" customHeight="1" x14ac:dyDescent="0.2">
      <c r="A30" s="55" t="s">
        <v>14</v>
      </c>
      <c r="B30" s="22" t="s">
        <v>9</v>
      </c>
      <c r="C30" s="22" t="s">
        <v>20</v>
      </c>
      <c r="D30" s="23">
        <v>37816</v>
      </c>
      <c r="E30" s="111">
        <v>3.6667645258881199</v>
      </c>
      <c r="F30" s="112">
        <v>2298</v>
      </c>
      <c r="G30" s="13">
        <v>9.5766900667939794</v>
      </c>
      <c r="H30" s="13">
        <v>9.526990495480403</v>
      </c>
      <c r="I30" s="13">
        <v>5.1159529745280929</v>
      </c>
      <c r="J30" s="13">
        <v>3.88615232575662</v>
      </c>
      <c r="K30" s="13">
        <v>4.3699812392006487</v>
      </c>
      <c r="L30" s="110">
        <v>1.2969515978828561</v>
      </c>
      <c r="M30" s="13">
        <v>2.6692386108164268</v>
      </c>
    </row>
    <row r="31" spans="1:13" ht="12.75" customHeight="1" x14ac:dyDescent="0.2">
      <c r="A31" s="30" t="s">
        <v>34</v>
      </c>
      <c r="B31" s="31" t="s">
        <v>9</v>
      </c>
      <c r="C31" s="35"/>
      <c r="D31" s="36"/>
      <c r="E31" s="63">
        <f>SUM(E29:E30)</f>
        <v>4.6667645258881194</v>
      </c>
      <c r="F31" s="34">
        <f>SUM(F29:F30)</f>
        <v>2904</v>
      </c>
      <c r="G31" s="105">
        <f>($E$29*G29+$E$30*G30)/$E$31</f>
        <v>8.2938548104651488</v>
      </c>
      <c r="H31" s="106">
        <f t="shared" ref="H31:M31" si="0">($E$29*H29+$E$30*H30)/$E$31</f>
        <v>7.8305281066964438</v>
      </c>
      <c r="I31" s="106">
        <f t="shared" si="0"/>
        <v>4.5039758844724114</v>
      </c>
      <c r="J31" s="106">
        <f t="shared" si="0"/>
        <v>3.3212743870620507</v>
      </c>
      <c r="K31" s="106">
        <f t="shared" si="0"/>
        <v>3.8792812635542777</v>
      </c>
      <c r="L31" s="107">
        <f t="shared" si="0"/>
        <v>1.6297407055187481</v>
      </c>
      <c r="M31" s="107">
        <f t="shared" si="0"/>
        <v>2.9201107906080073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48" t="s">
        <v>36</v>
      </c>
      <c r="B33" s="249"/>
      <c r="C33" s="249"/>
      <c r="D33" s="250"/>
      <c r="E33" s="63">
        <f>E31+E27</f>
        <v>144.84809097882322</v>
      </c>
      <c r="F33" s="34">
        <f>F31+F27</f>
        <v>138018</v>
      </c>
      <c r="G33" s="76">
        <f>($E$27*G27+$E$31*G31)/$E$33</f>
        <v>2.7545675143645254</v>
      </c>
      <c r="H33" s="76">
        <f>($E$27*H27+$E$31*H31)/$E$33</f>
        <v>5.5242220858840119</v>
      </c>
      <c r="I33" s="76">
        <f>($E$27*I27+$E$31*I31)/$E$33</f>
        <v>2.1403843320083369</v>
      </c>
      <c r="J33" s="76">
        <f t="shared" ref="J33:M33" si="1">($E$27*J27+$E$31*J31)/$E$33</f>
        <v>4.388979041507957</v>
      </c>
      <c r="K33" s="76">
        <f t="shared" si="1"/>
        <v>5.1791034640558387</v>
      </c>
      <c r="L33" s="76">
        <f>($E$27*L27+$E$31*L31)/$E$33</f>
        <v>2.3618847255705613</v>
      </c>
      <c r="M33" s="76">
        <f t="shared" si="1"/>
        <v>4.0499816265696005</v>
      </c>
    </row>
    <row r="34" spans="1:13" s="20" customFormat="1" ht="26.25" customHeight="1" x14ac:dyDescent="0.2">
      <c r="A34" s="227" t="s">
        <v>37</v>
      </c>
      <c r="B34" s="227"/>
      <c r="C34" s="227"/>
      <c r="D34" s="227"/>
      <c r="E34" s="65">
        <f>SUM(E7,E14,E33)</f>
        <v>335.10924904717331</v>
      </c>
      <c r="F34" s="48">
        <f>SUM(F7,F14, F33)</f>
        <v>266646</v>
      </c>
      <c r="G34" s="171"/>
      <c r="H34" s="228"/>
      <c r="I34" s="229"/>
      <c r="J34" s="229"/>
      <c r="K34" s="229"/>
      <c r="L34" s="229"/>
      <c r="M34" s="23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66.352000000000004</v>
      </c>
      <c r="F37" s="89">
        <v>12892</v>
      </c>
      <c r="G37" s="90">
        <v>1.41</v>
      </c>
      <c r="H37" s="90">
        <v>2.64</v>
      </c>
      <c r="I37" s="90">
        <v>1.79</v>
      </c>
      <c r="J37" s="90">
        <v>2.56</v>
      </c>
      <c r="K37" s="90">
        <v>3.39</v>
      </c>
      <c r="L37" s="90">
        <v>2.85</v>
      </c>
      <c r="M37" s="91">
        <v>7.03</v>
      </c>
    </row>
    <row r="38" spans="1:13" ht="31.5" customHeight="1" x14ac:dyDescent="0.2">
      <c r="A38" s="231" t="s">
        <v>26</v>
      </c>
      <c r="B38" s="232"/>
      <c r="C38" s="232"/>
      <c r="D38" s="233"/>
      <c r="E38" s="96">
        <f>E34+E37</f>
        <v>401.46124904717328</v>
      </c>
      <c r="F38" s="97">
        <f>F34+F37</f>
        <v>279538</v>
      </c>
      <c r="G38" s="98"/>
      <c r="H38" s="99"/>
      <c r="I38" s="99"/>
      <c r="J38" s="99"/>
      <c r="K38" s="99"/>
      <c r="L38" s="99"/>
      <c r="M38" s="99"/>
    </row>
    <row r="39" spans="1:13" ht="41.25" customHeight="1" x14ac:dyDescent="0.2">
      <c r="A39" s="234" t="s">
        <v>44</v>
      </c>
      <c r="B39" s="235"/>
      <c r="C39" s="235"/>
      <c r="D39" s="235"/>
      <c r="E39" s="235"/>
      <c r="F39" s="235"/>
      <c r="G39" s="235"/>
      <c r="H39" s="235"/>
      <c r="I39" s="235"/>
      <c r="J39" s="235"/>
      <c r="K39" s="235"/>
      <c r="L39" s="235"/>
      <c r="M39" s="236"/>
    </row>
    <row r="40" spans="1:13" s="4" customFormat="1" ht="24" customHeight="1" x14ac:dyDescent="0.2">
      <c r="A40" s="237" t="s">
        <v>24</v>
      </c>
      <c r="B40" s="238"/>
      <c r="C40" s="238"/>
      <c r="D40" s="238"/>
      <c r="E40" s="238"/>
      <c r="F40" s="238"/>
      <c r="G40" s="238"/>
      <c r="H40" s="238"/>
      <c r="I40" s="238"/>
      <c r="J40" s="238"/>
      <c r="K40" s="238"/>
      <c r="L40" s="238"/>
      <c r="M40" s="239"/>
    </row>
    <row r="41" spans="1:13" s="4" customFormat="1" ht="24" customHeight="1" x14ac:dyDescent="0.2">
      <c r="A41" s="172" t="s">
        <v>42</v>
      </c>
      <c r="B41" s="173"/>
      <c r="C41" s="173"/>
      <c r="D41" s="173"/>
      <c r="E41" s="173"/>
      <c r="F41" s="173"/>
      <c r="G41" s="173"/>
      <c r="H41" s="173"/>
      <c r="I41" s="173"/>
      <c r="J41" s="173"/>
      <c r="K41" s="173"/>
      <c r="L41" s="173"/>
      <c r="M41" s="174"/>
    </row>
    <row r="42" spans="1:13" ht="22.5" customHeight="1" x14ac:dyDescent="0.2">
      <c r="B42" s="11"/>
      <c r="C42" s="11"/>
      <c r="D42" s="11"/>
      <c r="E42" s="240" t="s">
        <v>39</v>
      </c>
      <c r="F42" s="241"/>
      <c r="G42" s="79">
        <f t="shared" ref="G42:M42" si="2">($E$14*G14+$E$27*G27+$E$31*G31+$E$37*G37)/$E$38</f>
        <v>1.845612306661401</v>
      </c>
      <c r="H42" s="79">
        <f t="shared" si="2"/>
        <v>3.3074558315150995</v>
      </c>
      <c r="I42" s="79">
        <f t="shared" si="2"/>
        <v>1.7567788055474096</v>
      </c>
      <c r="J42" s="79">
        <f t="shared" si="2"/>
        <v>3.196485432927735</v>
      </c>
      <c r="K42" s="79">
        <f t="shared" si="2"/>
        <v>3.9485123378625633</v>
      </c>
      <c r="L42" s="79">
        <f t="shared" si="2"/>
        <v>2.8472128551668852</v>
      </c>
      <c r="M42" s="79">
        <f t="shared" si="2"/>
        <v>4.9284882664824252</v>
      </c>
    </row>
    <row r="43" spans="1:13" ht="16.5" customHeight="1" x14ac:dyDescent="0.2">
      <c r="B43" s="10"/>
      <c r="C43" s="10"/>
      <c r="D43" s="10"/>
      <c r="E43" s="16"/>
      <c r="F43" s="100" t="s">
        <v>45</v>
      </c>
      <c r="G43" s="80"/>
      <c r="H43" s="80">
        <f>H42-'Jun-2017'!H42</f>
        <v>-1.4270400837612947</v>
      </c>
      <c r="I43" s="80">
        <f>I42-'Jun-2017'!I42</f>
        <v>-0.22427435183368893</v>
      </c>
      <c r="J43" s="80">
        <f>J42-'Jun-2017'!J42</f>
        <v>-7.6706704492217614E-2</v>
      </c>
      <c r="K43" s="80">
        <f>K42-'Jun-2017'!K42</f>
        <v>-0.40743701065654703</v>
      </c>
      <c r="L43" s="80">
        <f>L42-'Jun-2017'!L42</f>
        <v>3.4844818956003998E-2</v>
      </c>
      <c r="M43" s="80">
        <f>M42-'Jun-2017'!M42</f>
        <v>-2.3216436187511569E-2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81</v>
      </c>
      <c r="B47" s="81"/>
      <c r="C47" s="81"/>
      <c r="D47" s="20"/>
      <c r="E47" s="82">
        <f>E38-'Dec-2016'!E37</f>
        <v>20.864836865916232</v>
      </c>
      <c r="F47" s="83">
        <f>E47/'Dec-2016'!E37</f>
        <v>5.4821422898698957E-2</v>
      </c>
      <c r="H47" s="6"/>
      <c r="I47" s="6"/>
      <c r="J47" s="6"/>
      <c r="K47" s="6"/>
      <c r="L47" s="6"/>
      <c r="M47" s="6"/>
    </row>
    <row r="48" spans="1:13" x14ac:dyDescent="0.2">
      <c r="A48" s="20" t="s">
        <v>82</v>
      </c>
      <c r="B48" s="81"/>
      <c r="C48" s="81"/>
      <c r="D48" s="20"/>
      <c r="E48" s="84">
        <f>F38-'Dec-2016'!F37</f>
        <v>7301</v>
      </c>
      <c r="F48" s="83">
        <f>E48/'Dec-2016'!F37</f>
        <v>2.6818544136175466E-2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07" t="s">
        <v>83</v>
      </c>
      <c r="B1" s="207"/>
      <c r="C1" s="207"/>
      <c r="D1" s="207"/>
      <c r="E1" s="207"/>
      <c r="F1" s="207"/>
      <c r="G1" s="207"/>
      <c r="H1" s="207"/>
      <c r="I1" s="207"/>
      <c r="J1" s="207"/>
      <c r="K1" s="207"/>
      <c r="L1" s="207"/>
      <c r="M1" s="207"/>
    </row>
    <row r="2" spans="1:13" ht="24" customHeight="1" x14ac:dyDescent="0.2">
      <c r="A2" s="208" t="s">
        <v>0</v>
      </c>
      <c r="B2" s="209" t="s">
        <v>10</v>
      </c>
      <c r="C2" s="210" t="s">
        <v>15</v>
      </c>
      <c r="D2" s="211" t="s">
        <v>29</v>
      </c>
      <c r="E2" s="212" t="s">
        <v>43</v>
      </c>
      <c r="F2" s="213" t="s">
        <v>1</v>
      </c>
      <c r="G2" s="214" t="s">
        <v>2</v>
      </c>
      <c r="H2" s="215"/>
      <c r="I2" s="215"/>
      <c r="J2" s="215"/>
      <c r="K2" s="215"/>
      <c r="L2" s="215"/>
      <c r="M2" s="216"/>
    </row>
    <row r="3" spans="1:13" ht="42.75" customHeight="1" x14ac:dyDescent="0.2">
      <c r="A3" s="208"/>
      <c r="B3" s="209"/>
      <c r="C3" s="210"/>
      <c r="D3" s="211"/>
      <c r="E3" s="212"/>
      <c r="F3" s="213"/>
      <c r="G3" s="67" t="s">
        <v>40</v>
      </c>
      <c r="H3" s="181" t="s">
        <v>3</v>
      </c>
      <c r="I3" s="181" t="s">
        <v>4</v>
      </c>
      <c r="J3" s="181" t="s">
        <v>5</v>
      </c>
      <c r="K3" s="181" t="s">
        <v>6</v>
      </c>
      <c r="L3" s="66" t="s">
        <v>41</v>
      </c>
      <c r="M3" s="182" t="s">
        <v>7</v>
      </c>
    </row>
    <row r="4" spans="1:13" ht="26.25" customHeight="1" x14ac:dyDescent="0.2">
      <c r="A4" s="217" t="s">
        <v>38</v>
      </c>
      <c r="B4" s="218"/>
      <c r="C4" s="218"/>
      <c r="D4" s="218"/>
      <c r="E4" s="218"/>
      <c r="F4" s="218"/>
      <c r="G4" s="218"/>
      <c r="H4" s="218"/>
      <c r="I4" s="218"/>
      <c r="J4" s="218"/>
      <c r="K4" s="218"/>
      <c r="L4" s="218"/>
      <c r="M4" s="219"/>
    </row>
    <row r="5" spans="1:13" ht="23.25" customHeight="1" x14ac:dyDescent="0.2">
      <c r="A5" s="220" t="s">
        <v>53</v>
      </c>
      <c r="B5" s="221"/>
      <c r="C5" s="221"/>
      <c r="D5" s="221"/>
      <c r="E5" s="221"/>
      <c r="F5" s="221"/>
      <c r="G5" s="221"/>
      <c r="H5" s="221"/>
      <c r="I5" s="221"/>
      <c r="J5" s="221"/>
      <c r="K5" s="221"/>
      <c r="L5" s="221"/>
      <c r="M5" s="222"/>
    </row>
    <row r="6" spans="1:13" x14ac:dyDescent="0.2">
      <c r="A6" s="53" t="s">
        <v>52</v>
      </c>
      <c r="B6" s="12" t="s">
        <v>8</v>
      </c>
      <c r="C6" s="123">
        <v>0</v>
      </c>
      <c r="D6" s="23">
        <v>42285</v>
      </c>
      <c r="E6" s="86">
        <v>4.7872899999999996E-3</v>
      </c>
      <c r="F6" s="59">
        <v>5</v>
      </c>
      <c r="G6" s="68">
        <v>-0.5537841777962571</v>
      </c>
      <c r="H6" s="85">
        <v>0.5368613333995631</v>
      </c>
      <c r="I6" s="85" t="s">
        <v>65</v>
      </c>
      <c r="J6" s="85" t="s">
        <v>65</v>
      </c>
      <c r="K6" s="85" t="s">
        <v>65</v>
      </c>
      <c r="L6" s="85" t="s">
        <v>65</v>
      </c>
      <c r="M6" s="85">
        <v>-2.0567998726494841</v>
      </c>
    </row>
    <row r="7" spans="1:13" ht="21" customHeight="1" x14ac:dyDescent="0.2">
      <c r="A7" s="242" t="s">
        <v>55</v>
      </c>
      <c r="B7" s="243"/>
      <c r="C7" s="243"/>
      <c r="D7" s="244"/>
      <c r="E7" s="130">
        <f>SUM(E6:E6)</f>
        <v>4.7872899999999996E-3</v>
      </c>
      <c r="F7" s="131">
        <f>SUM(F6:F6)</f>
        <v>5</v>
      </c>
      <c r="G7" s="102">
        <f>G6</f>
        <v>-0.5537841777962571</v>
      </c>
      <c r="H7" s="102">
        <f>H6</f>
        <v>0.5368613333995631</v>
      </c>
      <c r="I7" s="103"/>
      <c r="J7" s="103"/>
      <c r="K7" s="103"/>
      <c r="L7" s="103"/>
      <c r="M7" s="104">
        <f>M6</f>
        <v>-2.0567998726494841</v>
      </c>
    </row>
    <row r="8" spans="1:13" x14ac:dyDescent="0.2">
      <c r="A8" s="118"/>
      <c r="B8" s="119"/>
      <c r="C8" s="119"/>
      <c r="D8" s="120"/>
      <c r="E8" s="121"/>
      <c r="F8" s="122"/>
      <c r="G8" s="114"/>
      <c r="H8" s="114"/>
      <c r="I8" s="114"/>
      <c r="J8" s="114"/>
      <c r="K8" s="115"/>
      <c r="L8" s="116"/>
      <c r="M8" s="117"/>
    </row>
    <row r="9" spans="1:13" ht="23.25" customHeight="1" x14ac:dyDescent="0.2">
      <c r="A9" s="223" t="s">
        <v>33</v>
      </c>
      <c r="B9" s="224"/>
      <c r="C9" s="224"/>
      <c r="D9" s="224"/>
      <c r="E9" s="224"/>
      <c r="F9" s="224"/>
      <c r="G9" s="224"/>
      <c r="H9" s="224"/>
      <c r="I9" s="224"/>
      <c r="J9" s="224"/>
      <c r="K9" s="224"/>
      <c r="L9" s="224"/>
      <c r="M9" s="225"/>
    </row>
    <row r="10" spans="1:13" s="14" customFormat="1" x14ac:dyDescent="0.2">
      <c r="A10" s="53" t="s">
        <v>46</v>
      </c>
      <c r="B10" s="12" t="s">
        <v>8</v>
      </c>
      <c r="C10" s="12" t="s">
        <v>23</v>
      </c>
      <c r="D10" s="23">
        <v>36433</v>
      </c>
      <c r="E10" s="86">
        <v>28.279594750000001</v>
      </c>
      <c r="F10" s="59">
        <v>29586</v>
      </c>
      <c r="G10" s="68">
        <v>1.78</v>
      </c>
      <c r="H10" s="85">
        <v>1.87</v>
      </c>
      <c r="I10" s="85">
        <v>2.29</v>
      </c>
      <c r="J10" s="85">
        <v>1.93</v>
      </c>
      <c r="K10" s="85">
        <v>3.13</v>
      </c>
      <c r="L10" s="85">
        <v>2.94</v>
      </c>
      <c r="M10" s="85">
        <v>5.1100000000000003</v>
      </c>
    </row>
    <row r="11" spans="1:13" s="2" customFormat="1" ht="12.75" customHeight="1" x14ac:dyDescent="0.2">
      <c r="A11" s="53" t="s">
        <v>27</v>
      </c>
      <c r="B11" s="12" t="s">
        <v>8</v>
      </c>
      <c r="C11" s="12" t="s">
        <v>18</v>
      </c>
      <c r="D11" s="24">
        <v>40834</v>
      </c>
      <c r="E11" s="108">
        <v>13.922000000000001</v>
      </c>
      <c r="F11" s="109">
        <v>9625</v>
      </c>
      <c r="G11" s="69">
        <v>1.25</v>
      </c>
      <c r="H11" s="69">
        <v>0.61</v>
      </c>
      <c r="I11" s="69">
        <v>1.98</v>
      </c>
      <c r="J11" s="69">
        <v>1.7</v>
      </c>
      <c r="K11" s="69">
        <v>2.29</v>
      </c>
      <c r="L11" s="69" t="s">
        <v>66</v>
      </c>
      <c r="M11" s="70">
        <v>3.18</v>
      </c>
    </row>
    <row r="12" spans="1:13" s="2" customFormat="1" ht="12.75" customHeight="1" x14ac:dyDescent="0.2">
      <c r="A12" s="53" t="s">
        <v>30</v>
      </c>
      <c r="B12" s="12" t="s">
        <v>8</v>
      </c>
      <c r="C12" s="12" t="s">
        <v>18</v>
      </c>
      <c r="D12" s="24">
        <v>36738</v>
      </c>
      <c r="E12" s="87">
        <v>98.671594999999996</v>
      </c>
      <c r="F12" s="25">
        <v>48786</v>
      </c>
      <c r="G12" s="101">
        <v>1.27</v>
      </c>
      <c r="H12" s="101">
        <v>0.95</v>
      </c>
      <c r="I12" s="92">
        <v>2.5099999999999998</v>
      </c>
      <c r="J12" s="92">
        <v>2.74</v>
      </c>
      <c r="K12" s="101">
        <v>3.04</v>
      </c>
      <c r="L12" s="101">
        <v>3.72</v>
      </c>
      <c r="M12" s="101">
        <v>4.55</v>
      </c>
    </row>
    <row r="13" spans="1:13" ht="12.75" customHeight="1" x14ac:dyDescent="0.2">
      <c r="A13" s="54" t="s">
        <v>11</v>
      </c>
      <c r="B13" s="26" t="s">
        <v>8</v>
      </c>
      <c r="C13" s="26" t="s">
        <v>18</v>
      </c>
      <c r="D13" s="27">
        <v>37816</v>
      </c>
      <c r="E13" s="111">
        <v>50.836098448130102</v>
      </c>
      <c r="F13" s="112">
        <v>40904</v>
      </c>
      <c r="G13" s="113">
        <v>1.3917524850062479</v>
      </c>
      <c r="H13" s="113">
        <v>1.5094787484961847</v>
      </c>
      <c r="I13" s="113">
        <v>1.6424722722602647</v>
      </c>
      <c r="J13" s="113">
        <v>2.2484278766482513</v>
      </c>
      <c r="K13" s="13">
        <v>3.1966476881592598</v>
      </c>
      <c r="L13" s="110">
        <v>2.8510158859295975</v>
      </c>
      <c r="M13" s="13">
        <v>2.876167973892052</v>
      </c>
    </row>
    <row r="14" spans="1:13" s="20" customFormat="1" ht="23.25" customHeight="1" x14ac:dyDescent="0.2">
      <c r="A14" s="245" t="s">
        <v>35</v>
      </c>
      <c r="B14" s="246"/>
      <c r="C14" s="246"/>
      <c r="D14" s="247"/>
      <c r="E14" s="58">
        <f>SUM(E10:E13)</f>
        <v>191.70928819813008</v>
      </c>
      <c r="F14" s="41">
        <f>SUM(F10:F13)</f>
        <v>128901</v>
      </c>
      <c r="G14" s="102">
        <f>($E$10*G10+$E$11*G11+$E$12*G12+$E$13*G13+$E$37*G37)/($E$14+$E$37)</f>
        <v>1.4621067154764218</v>
      </c>
      <c r="H14" s="103">
        <f>($E$10*H10+$E$11*H11+$E$12*H12+$E$13*H13+$E$37*H37)/($E$14+$E$37)</f>
        <v>1.5084260328009691</v>
      </c>
      <c r="I14" s="103">
        <f>($E$10*I10+$E$11*I11+$E$12*I12+$E$13*I13+$E$37*I37)/($E$14+$E$37)</f>
        <v>2.2685297338719046</v>
      </c>
      <c r="J14" s="103">
        <f>($E$10*J10+$E$11*J11+$E$12*J12+$E$13*J13+$E$37*J37)/($E$14+$E$37)</f>
        <v>2.4160194105170736</v>
      </c>
      <c r="K14" s="103">
        <f>($E$10*K10+$E$11*K11+$E$12*K12+$E$13*K13+$E$37*K37)/($E$14+$E$37)</f>
        <v>3.094368306507616</v>
      </c>
      <c r="L14" s="103">
        <f>($E$10*L10+$E$12*L12+$E$13*L13+$E$37*L37)/($E$10+$E$12+$E$13+$E$37)</f>
        <v>3.2473810219465702</v>
      </c>
      <c r="M14" s="104">
        <f>($E$10*M10+$E$11*M11+$E$12*M12+$E$13*M13+$E$37*M37)/($E$14+$E$37)</f>
        <v>4.8469755578212697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6" t="s">
        <v>34</v>
      </c>
      <c r="B16" s="226"/>
      <c r="C16" s="226"/>
      <c r="D16" s="226"/>
      <c r="E16" s="226"/>
      <c r="F16" s="226"/>
      <c r="G16" s="226"/>
      <c r="H16" s="226"/>
      <c r="I16" s="226"/>
      <c r="J16" s="226"/>
      <c r="K16" s="226"/>
      <c r="L16" s="226"/>
      <c r="M16" s="226"/>
    </row>
    <row r="17" spans="1:13" x14ac:dyDescent="0.2">
      <c r="A17" s="56" t="s">
        <v>47</v>
      </c>
      <c r="B17" s="12" t="s">
        <v>8</v>
      </c>
      <c r="C17" s="12" t="s">
        <v>16</v>
      </c>
      <c r="D17" s="23">
        <v>36606</v>
      </c>
      <c r="E17" s="86">
        <v>13.35855097</v>
      </c>
      <c r="F17" s="59">
        <v>22991</v>
      </c>
      <c r="G17" s="68">
        <v>2.38</v>
      </c>
      <c r="H17" s="85">
        <v>2.95</v>
      </c>
      <c r="I17" s="85">
        <v>2.5499999999999998</v>
      </c>
      <c r="J17" s="85">
        <v>2.5099999999999998</v>
      </c>
      <c r="K17" s="85">
        <v>3.78</v>
      </c>
      <c r="L17" s="85">
        <v>2.89</v>
      </c>
      <c r="M17" s="85">
        <v>5.05</v>
      </c>
    </row>
    <row r="18" spans="1:13" x14ac:dyDescent="0.2">
      <c r="A18" s="56" t="s">
        <v>74</v>
      </c>
      <c r="B18" s="12" t="s">
        <v>8</v>
      </c>
      <c r="C18" s="12" t="s">
        <v>25</v>
      </c>
      <c r="D18" s="23">
        <v>42285</v>
      </c>
      <c r="E18" s="86">
        <v>3.0862000000000001E-4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0.40999406900000002</v>
      </c>
      <c r="F19" s="25">
        <v>476</v>
      </c>
      <c r="G19" s="69">
        <v>2.5532724421507558</v>
      </c>
      <c r="H19" s="69">
        <v>3.3416136957920006</v>
      </c>
      <c r="I19" s="69">
        <v>3.2072452748650448</v>
      </c>
      <c r="J19" s="69">
        <v>2.0696504753872302</v>
      </c>
      <c r="K19" s="69">
        <v>3.9863265730801789</v>
      </c>
      <c r="L19" s="110" t="s">
        <v>65</v>
      </c>
      <c r="M19" s="69">
        <v>4.3966785954797638</v>
      </c>
    </row>
    <row r="20" spans="1:13" ht="13.5" customHeight="1" x14ac:dyDescent="0.2">
      <c r="A20" s="56" t="s">
        <v>50</v>
      </c>
      <c r="B20" s="12" t="s">
        <v>8</v>
      </c>
      <c r="C20" s="12" t="s">
        <v>21</v>
      </c>
      <c r="D20" s="23">
        <v>39514</v>
      </c>
      <c r="E20" s="87">
        <v>6.0056470000000001E-2</v>
      </c>
      <c r="F20" s="25">
        <v>98</v>
      </c>
      <c r="G20" s="69">
        <v>3.8194070446122996</v>
      </c>
      <c r="H20" s="69">
        <v>5.7250914860419444</v>
      </c>
      <c r="I20" s="69">
        <v>4.0914053546259543</v>
      </c>
      <c r="J20" s="69">
        <v>1.9699172465334147</v>
      </c>
      <c r="K20" s="69">
        <v>3.2680941159289656</v>
      </c>
      <c r="L20" s="110" t="s">
        <v>65</v>
      </c>
      <c r="M20" s="69">
        <v>3.6007456462707754</v>
      </c>
    </row>
    <row r="21" spans="1:13" ht="12.75" customHeight="1" x14ac:dyDescent="0.2">
      <c r="A21" s="56" t="s">
        <v>51</v>
      </c>
      <c r="B21" s="12" t="s">
        <v>8</v>
      </c>
      <c r="C21" s="12" t="s">
        <v>16</v>
      </c>
      <c r="D21" s="23">
        <v>39514</v>
      </c>
      <c r="E21" s="87">
        <v>0.65941380000000005</v>
      </c>
      <c r="F21" s="25">
        <v>1683</v>
      </c>
      <c r="G21" s="69">
        <v>2.7303735300465259</v>
      </c>
      <c r="H21" s="69">
        <v>3.8937304121962724</v>
      </c>
      <c r="I21" s="69">
        <v>4.8732786340526246</v>
      </c>
      <c r="J21" s="69">
        <v>3.1326863613099665</v>
      </c>
      <c r="K21" s="69">
        <v>3.7308234848989485</v>
      </c>
      <c r="L21" s="110" t="s">
        <v>65</v>
      </c>
      <c r="M21" s="69">
        <v>4.5320842140956996</v>
      </c>
    </row>
    <row r="22" spans="1:13" ht="12.75" customHeight="1" x14ac:dyDescent="0.2">
      <c r="A22" s="56" t="s">
        <v>54</v>
      </c>
      <c r="B22" s="12" t="s">
        <v>8</v>
      </c>
      <c r="C22" s="12" t="s">
        <v>16</v>
      </c>
      <c r="D22" s="23">
        <v>42285</v>
      </c>
      <c r="E22" s="87">
        <v>3.230032E-2</v>
      </c>
      <c r="F22" s="25">
        <v>15</v>
      </c>
      <c r="G22" s="69">
        <v>1.6125863321958533E-2</v>
      </c>
      <c r="H22" s="69">
        <v>-1.2192495333772313</v>
      </c>
      <c r="I22" s="69" t="s">
        <v>65</v>
      </c>
      <c r="J22" s="69" t="s">
        <v>65</v>
      </c>
      <c r="K22" s="69" t="s">
        <v>65</v>
      </c>
      <c r="L22" s="110" t="s">
        <v>65</v>
      </c>
      <c r="M22" s="69">
        <v>-0.68010397883867535</v>
      </c>
    </row>
    <row r="23" spans="1:13" ht="12.75" customHeight="1" x14ac:dyDescent="0.2">
      <c r="A23" s="53" t="s">
        <v>12</v>
      </c>
      <c r="B23" s="12" t="s">
        <v>8</v>
      </c>
      <c r="C23" s="12" t="s">
        <v>19</v>
      </c>
      <c r="D23" s="24">
        <v>40834</v>
      </c>
      <c r="E23" s="108">
        <v>8.1669999999999998</v>
      </c>
      <c r="F23" s="109">
        <v>5815</v>
      </c>
      <c r="G23" s="69">
        <v>2.2999999999999998</v>
      </c>
      <c r="H23" s="69">
        <v>4.88</v>
      </c>
      <c r="I23" s="110">
        <v>3.37</v>
      </c>
      <c r="J23" s="110">
        <v>3.54</v>
      </c>
      <c r="K23" s="110">
        <v>4.5</v>
      </c>
      <c r="L23" s="110" t="s">
        <v>66</v>
      </c>
      <c r="M23" s="69">
        <v>4.72</v>
      </c>
    </row>
    <row r="24" spans="1:13" x14ac:dyDescent="0.2">
      <c r="A24" s="53" t="s">
        <v>31</v>
      </c>
      <c r="B24" s="12" t="s">
        <v>8</v>
      </c>
      <c r="C24" s="12" t="s">
        <v>16</v>
      </c>
      <c r="D24" s="24">
        <v>38245</v>
      </c>
      <c r="E24" s="87">
        <v>43.231762000000003</v>
      </c>
      <c r="F24" s="25">
        <v>36940</v>
      </c>
      <c r="G24" s="101">
        <v>1.5</v>
      </c>
      <c r="H24" s="101">
        <v>2.2400000000000002</v>
      </c>
      <c r="I24" s="92">
        <v>3.16</v>
      </c>
      <c r="J24" s="101">
        <v>3.51</v>
      </c>
      <c r="K24" s="92">
        <v>4.05</v>
      </c>
      <c r="L24" s="92">
        <v>3.7</v>
      </c>
      <c r="M24" s="92">
        <v>4.8099999999999996</v>
      </c>
    </row>
    <row r="25" spans="1:13" ht="12.75" customHeight="1" x14ac:dyDescent="0.2">
      <c r="A25" s="55" t="s">
        <v>13</v>
      </c>
      <c r="B25" s="22" t="s">
        <v>8</v>
      </c>
      <c r="C25" s="22" t="s">
        <v>20</v>
      </c>
      <c r="D25" s="23">
        <v>37834</v>
      </c>
      <c r="E25" s="111">
        <v>59.125469135078603</v>
      </c>
      <c r="F25" s="112">
        <v>49337</v>
      </c>
      <c r="G25" s="113">
        <v>2.9051821715079473</v>
      </c>
      <c r="H25" s="113">
        <v>5.6215278860692219</v>
      </c>
      <c r="I25" s="113">
        <v>4.3368162189737713</v>
      </c>
      <c r="J25" s="113">
        <v>4.3592369243623974</v>
      </c>
      <c r="K25" s="13">
        <v>5.4692079094241119</v>
      </c>
      <c r="L25" s="110">
        <v>1.9432102216543345</v>
      </c>
      <c r="M25" s="13">
        <v>3.9556462762944777</v>
      </c>
    </row>
    <row r="26" spans="1:13" ht="12.75" customHeight="1" x14ac:dyDescent="0.2">
      <c r="A26" s="56" t="s">
        <v>28</v>
      </c>
      <c r="B26" s="22" t="s">
        <v>8</v>
      </c>
      <c r="C26" s="22" t="s">
        <v>25</v>
      </c>
      <c r="D26" s="23">
        <v>39078</v>
      </c>
      <c r="E26" s="111">
        <v>16.381643461286998</v>
      </c>
      <c r="F26" s="112">
        <v>18242</v>
      </c>
      <c r="G26" s="113">
        <v>4.0826571046665983</v>
      </c>
      <c r="H26" s="113">
        <v>10.480667313718905</v>
      </c>
      <c r="I26" s="113">
        <v>6.8871253088545359</v>
      </c>
      <c r="J26" s="113">
        <v>6.6011559183153823</v>
      </c>
      <c r="K26" s="13">
        <v>8.1101614944334663</v>
      </c>
      <c r="L26" s="69">
        <v>1.0069451739005641</v>
      </c>
      <c r="M26" s="13">
        <v>1.1883377170481824</v>
      </c>
    </row>
    <row r="27" spans="1:13" ht="12.75" customHeight="1" x14ac:dyDescent="0.2">
      <c r="A27" s="30" t="s">
        <v>34</v>
      </c>
      <c r="B27" s="31" t="s">
        <v>8</v>
      </c>
      <c r="C27" s="31"/>
      <c r="D27" s="32"/>
      <c r="E27" s="62">
        <f>SUM(E17:E26)</f>
        <v>141.42649884536559</v>
      </c>
      <c r="F27" s="33">
        <f>SUM(F17:F26)</f>
        <v>135600</v>
      </c>
      <c r="G27" s="105">
        <f>($E$17*G17+$E$19*G19+$E$20*G20+$E$21*G21+$E$23*G23+$E$24*G24+$E$25*G25+$E$26*G26+$E$22*G22)/($E$27)</f>
        <v>2.5253623798857436</v>
      </c>
      <c r="H27" s="105">
        <f>($E$17*H17+$E$19*H19+$E$20*H20+$E$21*H21+$E$23*H23+$E$24*H24+$E$25*H25+$E$26*H26)/($E$27-$E$22)</f>
        <v>4.8407170748007315</v>
      </c>
      <c r="I27" s="105">
        <f>($E$17*I17+$E$19*I19+$E$20*I20+$E$21*I21+$E$23*I23+$E$24*I24+$E$25*I25+$E$26*I26)/($E$27-$E$22)</f>
        <v>4.0469295609688727</v>
      </c>
      <c r="J27" s="105">
        <f>($E$17*J17+$E$19*J19+$E$20*J20+$E$21*J21+$E$23*J23+$E$24*J24+$E$25*J25+$E$26*J26)/($E$27-$E$22)</f>
        <v>4.1239098340639195</v>
      </c>
      <c r="K27" s="105">
        <f>($E$17*K17+$E$19*K19+$E$20*K20+$E$21*K21+$E$23*K23+$E$24*K24+$E$25*K25+$E$26*K26)/($E$27-$E$22)</f>
        <v>5.1123279505259926</v>
      </c>
      <c r="L27" s="106">
        <f>($E$17*L17+$E$25*L25+$E$24*L24+$E$26*L26)/($E$17+$E$25+$E$24+$E$26)</f>
        <v>2.4977955709275173</v>
      </c>
      <c r="M27" s="107">
        <f>($E$17*M17+$E$19*M19+$E$20*M20+$E$21*M21+$E$23*M23+$E$24*M24+$E$25*M25+$E$26*M26+$E$22*M22)/$E$27</f>
        <v>4.04652226010748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0.99542502640591957</v>
      </c>
      <c r="F29" s="59">
        <v>604</v>
      </c>
      <c r="G29" s="68">
        <v>4.3600000000000003</v>
      </c>
      <c r="H29" s="70">
        <v>1.66</v>
      </c>
      <c r="I29" s="70">
        <v>3.48</v>
      </c>
      <c r="J29" s="70">
        <v>1.45</v>
      </c>
      <c r="K29" s="70">
        <v>2.02</v>
      </c>
      <c r="L29" s="70">
        <v>3</v>
      </c>
      <c r="M29" s="85">
        <v>3.87</v>
      </c>
    </row>
    <row r="30" spans="1:13" ht="12.75" customHeight="1" x14ac:dyDescent="0.2">
      <c r="A30" s="55" t="s">
        <v>14</v>
      </c>
      <c r="B30" s="22" t="s">
        <v>9</v>
      </c>
      <c r="C30" s="22" t="s">
        <v>20</v>
      </c>
      <c r="D30" s="23">
        <v>37816</v>
      </c>
      <c r="E30" s="111">
        <v>3.6266551187988201</v>
      </c>
      <c r="F30" s="112">
        <v>2299</v>
      </c>
      <c r="G30" s="13">
        <v>10.059630013467501</v>
      </c>
      <c r="H30" s="13">
        <v>9.5822926202326251</v>
      </c>
      <c r="I30" s="13">
        <v>6.0186359651245969</v>
      </c>
      <c r="J30" s="13">
        <v>3.6111852934193944</v>
      </c>
      <c r="K30" s="13">
        <v>4.3392124067463289</v>
      </c>
      <c r="L30" s="110">
        <v>1.4346314065207588</v>
      </c>
      <c r="M30" s="13">
        <v>2.6849200921366112</v>
      </c>
    </row>
    <row r="31" spans="1:13" ht="12.75" customHeight="1" x14ac:dyDescent="0.2">
      <c r="A31" s="30" t="s">
        <v>34</v>
      </c>
      <c r="B31" s="31" t="s">
        <v>9</v>
      </c>
      <c r="C31" s="35"/>
      <c r="D31" s="36"/>
      <c r="E31" s="63">
        <f>SUM(E29:E30)</f>
        <v>4.6220801452047393</v>
      </c>
      <c r="F31" s="34">
        <f>SUM(F29:F30)</f>
        <v>2903</v>
      </c>
      <c r="G31" s="105">
        <f>($E$29*G29+$E$30*G30)/$E$31</f>
        <v>8.8321406194235692</v>
      </c>
      <c r="H31" s="106">
        <f t="shared" ref="H31:M31" si="0">($E$29*H29+$E$30*H30)/$E$31</f>
        <v>7.8761239487802266</v>
      </c>
      <c r="I31" s="106">
        <f t="shared" si="0"/>
        <v>5.4719077187005549</v>
      </c>
      <c r="J31" s="106">
        <f t="shared" si="0"/>
        <v>3.1457459543802417</v>
      </c>
      <c r="K31" s="106">
        <f t="shared" si="0"/>
        <v>3.8397398751803196</v>
      </c>
      <c r="L31" s="107">
        <f t="shared" si="0"/>
        <v>1.7717538761766909</v>
      </c>
      <c r="M31" s="107">
        <f t="shared" si="0"/>
        <v>2.9401424512300376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48" t="s">
        <v>36</v>
      </c>
      <c r="B33" s="249"/>
      <c r="C33" s="249"/>
      <c r="D33" s="250"/>
      <c r="E33" s="63">
        <f>E31+E27</f>
        <v>146.04857899057032</v>
      </c>
      <c r="F33" s="34">
        <f>F31+F27</f>
        <v>138503</v>
      </c>
      <c r="G33" s="76">
        <f>($E$27*G27+$E$31*G31)/$E$33</f>
        <v>2.7249564785250682</v>
      </c>
      <c r="H33" s="76">
        <f>($E$27*H27+$E$31*H31)/$E$33</f>
        <v>4.9367802747428859</v>
      </c>
      <c r="I33" s="76">
        <f>($E$27*I27+$E$31*I31)/$E$33</f>
        <v>4.0920266327495396</v>
      </c>
      <c r="J33" s="76">
        <f t="shared" ref="J33:M33" si="1">($E$27*J27+$E$31*J31)/$E$33</f>
        <v>4.0929533408320733</v>
      </c>
      <c r="K33" s="76">
        <f t="shared" si="1"/>
        <v>5.0720536519553834</v>
      </c>
      <c r="L33" s="76">
        <f>($E$27*L27+$E$31*L31)/$E$33</f>
        <v>2.4748181279075805</v>
      </c>
      <c r="M33" s="76">
        <f t="shared" si="1"/>
        <v>4.01150804646013</v>
      </c>
    </row>
    <row r="34" spans="1:13" s="20" customFormat="1" ht="26.25" customHeight="1" x14ac:dyDescent="0.2">
      <c r="A34" s="227" t="s">
        <v>37</v>
      </c>
      <c r="B34" s="227"/>
      <c r="C34" s="227"/>
      <c r="D34" s="227"/>
      <c r="E34" s="65">
        <f>SUM(E7,E14,E33)</f>
        <v>337.76265447870037</v>
      </c>
      <c r="F34" s="48">
        <f>SUM(F7,F14, F33)</f>
        <v>267409</v>
      </c>
      <c r="G34" s="180"/>
      <c r="H34" s="228"/>
      <c r="I34" s="229"/>
      <c r="J34" s="229"/>
      <c r="K34" s="229"/>
      <c r="L34" s="229"/>
      <c r="M34" s="23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66.540999999999997</v>
      </c>
      <c r="F37" s="89">
        <v>12898</v>
      </c>
      <c r="G37" s="90">
        <v>1.71</v>
      </c>
      <c r="H37" s="90">
        <v>2.37</v>
      </c>
      <c r="I37" s="90">
        <v>2.44</v>
      </c>
      <c r="J37" s="90">
        <v>2.42</v>
      </c>
      <c r="K37" s="90">
        <v>3.25</v>
      </c>
      <c r="L37" s="90">
        <v>2.98</v>
      </c>
      <c r="M37" s="91">
        <v>7.03</v>
      </c>
    </row>
    <row r="38" spans="1:13" ht="31.5" customHeight="1" x14ac:dyDescent="0.2">
      <c r="A38" s="231" t="s">
        <v>26</v>
      </c>
      <c r="B38" s="232"/>
      <c r="C38" s="232"/>
      <c r="D38" s="233"/>
      <c r="E38" s="96">
        <f>E34+E37</f>
        <v>404.30365447870037</v>
      </c>
      <c r="F38" s="97">
        <f>F34+F37</f>
        <v>280307</v>
      </c>
      <c r="G38" s="98"/>
      <c r="H38" s="99"/>
      <c r="I38" s="99"/>
      <c r="J38" s="99"/>
      <c r="K38" s="99"/>
      <c r="L38" s="99"/>
      <c r="M38" s="99"/>
    </row>
    <row r="39" spans="1:13" ht="41.25" customHeight="1" x14ac:dyDescent="0.2">
      <c r="A39" s="234" t="s">
        <v>44</v>
      </c>
      <c r="B39" s="235"/>
      <c r="C39" s="235"/>
      <c r="D39" s="235"/>
      <c r="E39" s="235"/>
      <c r="F39" s="235"/>
      <c r="G39" s="235"/>
      <c r="H39" s="235"/>
      <c r="I39" s="235"/>
      <c r="J39" s="235"/>
      <c r="K39" s="235"/>
      <c r="L39" s="235"/>
      <c r="M39" s="236"/>
    </row>
    <row r="40" spans="1:13" s="4" customFormat="1" ht="24" customHeight="1" x14ac:dyDescent="0.2">
      <c r="A40" s="237" t="s">
        <v>24</v>
      </c>
      <c r="B40" s="238"/>
      <c r="C40" s="238"/>
      <c r="D40" s="238"/>
      <c r="E40" s="238"/>
      <c r="F40" s="238"/>
      <c r="G40" s="238"/>
      <c r="H40" s="238"/>
      <c r="I40" s="238"/>
      <c r="J40" s="238"/>
      <c r="K40" s="238"/>
      <c r="L40" s="238"/>
      <c r="M40" s="239"/>
    </row>
    <row r="41" spans="1:13" s="4" customFormat="1" ht="24" customHeight="1" x14ac:dyDescent="0.2">
      <c r="A41" s="177" t="s">
        <v>42</v>
      </c>
      <c r="B41" s="178"/>
      <c r="C41" s="178"/>
      <c r="D41" s="178"/>
      <c r="E41" s="178"/>
      <c r="F41" s="178"/>
      <c r="G41" s="178"/>
      <c r="H41" s="178"/>
      <c r="I41" s="178"/>
      <c r="J41" s="178"/>
      <c r="K41" s="178"/>
      <c r="L41" s="178"/>
      <c r="M41" s="179"/>
    </row>
    <row r="42" spans="1:13" ht="22.5" customHeight="1" x14ac:dyDescent="0.2">
      <c r="B42" s="11"/>
      <c r="C42" s="11"/>
      <c r="D42" s="11"/>
      <c r="E42" s="240" t="s">
        <v>39</v>
      </c>
      <c r="F42" s="241"/>
      <c r="G42" s="79">
        <f t="shared" ref="G42:M42" si="2">($E$14*G14+$E$27*G27+$E$31*G31+$E$37*G37)/$E$38</f>
        <v>1.9590734845439124</v>
      </c>
      <c r="H42" s="79">
        <f t="shared" si="2"/>
        <v>2.8886486234425219</v>
      </c>
      <c r="I42" s="79">
        <f t="shared" si="2"/>
        <v>2.9554344171886893</v>
      </c>
      <c r="J42" s="79">
        <f t="shared" si="2"/>
        <v>3.0224129493509242</v>
      </c>
      <c r="K42" s="79">
        <f t="shared" si="2"/>
        <v>3.834354715131854</v>
      </c>
      <c r="L42" s="79">
        <f t="shared" si="2"/>
        <v>2.9242598773709192</v>
      </c>
      <c r="M42" s="79">
        <f t="shared" si="2"/>
        <v>4.9044041327181542</v>
      </c>
    </row>
    <row r="43" spans="1:13" ht="16.5" customHeight="1" x14ac:dyDescent="0.2">
      <c r="B43" s="10"/>
      <c r="C43" s="10"/>
      <c r="D43" s="10"/>
      <c r="E43" s="16"/>
      <c r="F43" s="100" t="s">
        <v>45</v>
      </c>
      <c r="G43" s="80"/>
      <c r="H43" s="80">
        <f>H42-'Jul-2017'!H43</f>
        <v>4.315688707203817</v>
      </c>
      <c r="I43" s="80">
        <f>I42-'Jul-2017'!I43</f>
        <v>3.179708769022378</v>
      </c>
      <c r="J43" s="80">
        <f>J42-'Jul-2017'!J43</f>
        <v>3.0991196538431418</v>
      </c>
      <c r="K43" s="80">
        <f>K42-'Jul-2017'!K43</f>
        <v>4.241791725788401</v>
      </c>
      <c r="L43" s="80">
        <f>L42-'Jul-2017'!L43</f>
        <v>2.8894150584149152</v>
      </c>
      <c r="M43" s="80">
        <f>M42-'Jul-2017'!M43</f>
        <v>4.9276205689056658</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84</v>
      </c>
      <c r="B47" s="81"/>
      <c r="C47" s="81"/>
      <c r="D47" s="20"/>
      <c r="E47" s="82">
        <f>E38-'Dec-2016'!E37</f>
        <v>23.707242297443315</v>
      </c>
      <c r="F47" s="83">
        <f>E47/'Dec-2016'!E37</f>
        <v>6.2289715663827294E-2</v>
      </c>
      <c r="H47" s="6"/>
      <c r="I47" s="6"/>
      <c r="J47" s="6"/>
      <c r="K47" s="6"/>
      <c r="L47" s="6"/>
      <c r="M47" s="6"/>
    </row>
    <row r="48" spans="1:13" x14ac:dyDescent="0.2">
      <c r="A48" s="20" t="s">
        <v>85</v>
      </c>
      <c r="B48" s="81"/>
      <c r="C48" s="81"/>
      <c r="D48" s="20"/>
      <c r="E48" s="84">
        <f>F38-'Dec-2016'!F37</f>
        <v>8070</v>
      </c>
      <c r="F48" s="83">
        <f>E48/'Dec-2016'!F37</f>
        <v>2.9643288752079989E-2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Dec-2016</vt:lpstr>
      <vt:lpstr>Jan-2017</vt:lpstr>
      <vt:lpstr>Feb-2017</vt:lpstr>
      <vt:lpstr>Mar-2017</vt:lpstr>
      <vt:lpstr>Apr-2017</vt:lpstr>
      <vt:lpstr>Mai-2017</vt:lpstr>
      <vt:lpstr>Jun-2017</vt:lpstr>
      <vt:lpstr>Jul-2017</vt:lpstr>
      <vt:lpstr>Aug-2017</vt:lpstr>
      <vt:lpstr>Sep-2017</vt:lpstr>
      <vt:lpstr>Oct-2017</vt:lpstr>
      <vt:lpstr>NOV-2017</vt:lpstr>
      <vt:lpstr>DEC-2017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2018-01-11T15:26:03Z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